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hidePivotFieldList="1" defaultThemeVersion="124226"/>
  <mc:AlternateContent xmlns:mc="http://schemas.openxmlformats.org/markup-compatibility/2006">
    <mc:Choice Requires="x15">
      <x15ac:absPath xmlns:x15ac="http://schemas.microsoft.com/office/spreadsheetml/2010/11/ac" url="D:\Gebruikersgegevens\druddeca\Desktop\Documenten_nieuw_internet\"/>
    </mc:Choice>
  </mc:AlternateContent>
  <bookViews>
    <workbookView xWindow="240" yWindow="90" windowWidth="20115" windowHeight="7695"/>
  </bookViews>
  <sheets>
    <sheet name="intro" sheetId="4" r:id="rId1"/>
    <sheet name="overzicht gunningen" sheetId="1" r:id="rId2"/>
    <sheet name="draaitabel" sheetId="8" r:id="rId3"/>
    <sheet name="analyse_eindafrekening" sheetId="7" r:id="rId4"/>
    <sheet name="gegevens rekenblad" sheetId="2" state="hidden" r:id="rId5"/>
  </sheets>
  <calcPr calcId="152511"/>
  <pivotCaches>
    <pivotCache cacheId="0" r:id="rId6"/>
  </pivotCaches>
</workbook>
</file>

<file path=xl/calcChain.xml><?xml version="1.0" encoding="utf-8"?>
<calcChain xmlns="http://schemas.openxmlformats.org/spreadsheetml/2006/main">
  <c r="B52" i="7" l="1"/>
  <c r="D52" i="7"/>
  <c r="F52" i="7"/>
  <c r="F28" i="7" s="1"/>
  <c r="B14" i="7" l="1"/>
  <c r="D8" i="1" l="1"/>
  <c r="F26" i="7" s="1"/>
  <c r="D9" i="1"/>
  <c r="D10" i="1"/>
  <c r="D11" i="1"/>
  <c r="D12" i="1"/>
  <c r="D13" i="1"/>
  <c r="D14" i="1"/>
  <c r="D15" i="1"/>
  <c r="D16" i="1"/>
  <c r="D17" i="1"/>
  <c r="D18" i="1"/>
  <c r="D19" i="1"/>
  <c r="D20" i="1"/>
  <c r="D21" i="1"/>
  <c r="D7" i="1"/>
  <c r="D24" i="7" s="1"/>
  <c r="B12" i="7"/>
  <c r="B36" i="7" s="1"/>
  <c r="B13" i="7"/>
  <c r="B6" i="7"/>
  <c r="H52" i="7"/>
  <c r="B10" i="7"/>
  <c r="B8" i="7"/>
  <c r="B7" i="7"/>
  <c r="J23" i="1"/>
  <c r="K23" i="1"/>
  <c r="N23" i="1"/>
  <c r="B26" i="7"/>
  <c r="B25" i="7"/>
  <c r="B24" i="7"/>
  <c r="B13" i="8"/>
  <c r="B12" i="8"/>
  <c r="B2" i="7"/>
  <c r="B1" i="7"/>
  <c r="D28" i="7"/>
  <c r="F32" i="7"/>
  <c r="B28" i="7"/>
  <c r="B2" i="8"/>
  <c r="B1" i="8"/>
  <c r="A2" i="8"/>
  <c r="A1" i="8"/>
  <c r="H24" i="7"/>
  <c r="D26" i="7"/>
  <c r="D12" i="7"/>
  <c r="H12" i="7"/>
  <c r="F13" i="7"/>
  <c r="D13" i="7"/>
  <c r="F8" i="7"/>
  <c r="F7" i="7"/>
  <c r="D8" i="7"/>
  <c r="F12" i="7"/>
  <c r="D6" i="7"/>
  <c r="H8" i="7"/>
  <c r="F6" i="7"/>
  <c r="H7" i="7"/>
  <c r="H6" i="7"/>
  <c r="H13" i="7"/>
  <c r="D7" i="7"/>
  <c r="D10" i="7"/>
  <c r="F10" i="7"/>
  <c r="H10" i="7"/>
  <c r="D25" i="7" l="1"/>
  <c r="H25" i="7"/>
  <c r="H26" i="7"/>
  <c r="F24" i="7"/>
  <c r="F25" i="7"/>
  <c r="H32" i="7"/>
  <c r="H28" i="7"/>
  <c r="D32" i="7"/>
  <c r="D30" i="7" s="1"/>
  <c r="B9" i="7"/>
  <c r="B11" i="7" s="1"/>
  <c r="B15" i="7" s="1"/>
  <c r="E41" i="7"/>
  <c r="D41" i="7"/>
  <c r="I43" i="7"/>
  <c r="H43" i="7"/>
  <c r="F43" i="7"/>
  <c r="G43" i="7"/>
  <c r="H39" i="7"/>
  <c r="I39" i="7"/>
  <c r="H9" i="7"/>
  <c r="F39" i="7"/>
  <c r="G39" i="7"/>
  <c r="D9" i="7"/>
  <c r="C39" i="7"/>
  <c r="B39" i="7"/>
  <c r="C46" i="7"/>
  <c r="B46" i="7"/>
  <c r="E43" i="7"/>
  <c r="D43" i="7"/>
  <c r="H40" i="7"/>
  <c r="I40" i="7"/>
  <c r="F40" i="7"/>
  <c r="G40" i="7"/>
  <c r="E45" i="7"/>
  <c r="D45" i="7"/>
  <c r="F36" i="7"/>
  <c r="E46" i="7"/>
  <c r="D46" i="7"/>
  <c r="C43" i="7"/>
  <c r="B43" i="7"/>
  <c r="E39" i="7"/>
  <c r="D39" i="7"/>
  <c r="F9" i="7"/>
  <c r="C41" i="7"/>
  <c r="B41" i="7"/>
  <c r="H36" i="7"/>
  <c r="G45" i="7"/>
  <c r="I45" i="7"/>
  <c r="F45" i="7"/>
  <c r="H45" i="7"/>
  <c r="B40" i="7"/>
  <c r="C40" i="7"/>
  <c r="H41" i="7"/>
  <c r="I41" i="7"/>
  <c r="G41" i="7"/>
  <c r="F41" i="7"/>
  <c r="D40" i="7"/>
  <c r="E40" i="7"/>
  <c r="D36" i="7"/>
  <c r="C45" i="7"/>
  <c r="B45" i="7"/>
  <c r="I46" i="7"/>
  <c r="G46" i="7"/>
  <c r="F46" i="7"/>
  <c r="H46" i="7"/>
  <c r="F33" i="7"/>
  <c r="D29" i="7"/>
  <c r="B32" i="7"/>
  <c r="B33" i="7" s="1"/>
  <c r="D31" i="7" l="1"/>
  <c r="H33" i="7"/>
  <c r="D33" i="7"/>
  <c r="F29" i="7"/>
  <c r="F30" i="7"/>
  <c r="F31" i="7" s="1"/>
  <c r="B29" i="7"/>
  <c r="B30" i="7"/>
  <c r="B31" i="7" s="1"/>
  <c r="H29" i="7"/>
  <c r="H30" i="7"/>
  <c r="H31" i="7" s="1"/>
  <c r="F11" i="7"/>
  <c r="D42" i="7"/>
  <c r="E42" i="7"/>
  <c r="D11" i="7"/>
  <c r="C42" i="7"/>
  <c r="B42" i="7"/>
  <c r="F42" i="7"/>
  <c r="H42" i="7"/>
  <c r="G42" i="7"/>
  <c r="I42" i="7"/>
  <c r="H11" i="7"/>
  <c r="B44" i="7" l="1"/>
  <c r="C44" i="7"/>
  <c r="D15" i="7"/>
  <c r="H44" i="7"/>
  <c r="H15" i="7"/>
  <c r="F44" i="7"/>
  <c r="I44" i="7"/>
  <c r="G44" i="7"/>
  <c r="E44" i="7"/>
  <c r="F15" i="7"/>
  <c r="D44" i="7"/>
</calcChain>
</file>

<file path=xl/sharedStrings.xml><?xml version="1.0" encoding="utf-8"?>
<sst xmlns="http://schemas.openxmlformats.org/spreadsheetml/2006/main" count="213" uniqueCount="129">
  <si>
    <t>Sjabloon melding gunningen, stand van zaken werken en opvolging bouwkost</t>
  </si>
  <si>
    <t>U geeft daarbij ook aan onder welk projectonderdeel deze gunning valt:</t>
  </si>
  <si>
    <t>- 1_Ruwbouw</t>
  </si>
  <si>
    <t>- 2_Technische Uitrusting</t>
  </si>
  <si>
    <t>- 3_Afwerking</t>
  </si>
  <si>
    <t xml:space="preserve">- 4_Losse Uitrusting en Meubilering </t>
  </si>
  <si>
    <t>- Andere: afbraakwerken</t>
  </si>
  <si>
    <t>- Andere: omgevingswerken</t>
  </si>
  <si>
    <t xml:space="preserve">In de rubriek 'bedragen procedure' vult u de essentiële bedragen in. </t>
  </si>
  <si>
    <t xml:space="preserve">In de rubriek 'tijdslijn procedure' vult u de essentiële data van de procedure in. </t>
  </si>
  <si>
    <t>http://www4wvg.vlaanderen.be/wvg/vipa/contact/Paginas/Medewerkersteamdossierbeheer.aspx</t>
  </si>
  <si>
    <t>Naam voorziening</t>
  </si>
  <si>
    <t>0</t>
  </si>
  <si>
    <t xml:space="preserve">VIPA projectnummer </t>
  </si>
  <si>
    <t xml:space="preserve">bedragen procedure </t>
  </si>
  <si>
    <t xml:space="preserve">tijdslijn procedure </t>
  </si>
  <si>
    <t>Lot</t>
  </si>
  <si>
    <t>Naam Lot</t>
  </si>
  <si>
    <t>Projectonderdeel</t>
  </si>
  <si>
    <t xml:space="preserve">Onroerend of roerend </t>
  </si>
  <si>
    <t>Wijze van gunning</t>
  </si>
  <si>
    <t>aantal inschrijvers</t>
  </si>
  <si>
    <t>aantal geldige inschrijvers</t>
  </si>
  <si>
    <t>Naam opdrachtnemer</t>
  </si>
  <si>
    <t>KBO-nummer opdrachtnemer</t>
  </si>
  <si>
    <t>Raming (exl. BTW)</t>
  </si>
  <si>
    <t>Gunningsbedrag (excl. BTW)</t>
  </si>
  <si>
    <t>Meerwerken</t>
  </si>
  <si>
    <t>Minwerken</t>
  </si>
  <si>
    <t>Eindafrekening (excl. BTW)</t>
  </si>
  <si>
    <t>Datum opening der biedingen (dd/mm/jjjj)</t>
  </si>
  <si>
    <t>Datum bevel van aanvang</t>
  </si>
  <si>
    <t xml:space="preserve">Datum start werken </t>
  </si>
  <si>
    <t>Datum PV voorlopige oplevering</t>
  </si>
  <si>
    <t xml:space="preserve">Datum PV definitieve oplevering </t>
  </si>
  <si>
    <t>Kies een optie</t>
  </si>
  <si>
    <t xml:space="preserve">kies een optie </t>
  </si>
  <si>
    <t xml:space="preserve">totaal </t>
  </si>
  <si>
    <t>Rijlabels</t>
  </si>
  <si>
    <t>Som van Raming</t>
  </si>
  <si>
    <t>Som van Gunningsbedrag</t>
  </si>
  <si>
    <t>Som van Eindafrekening</t>
  </si>
  <si>
    <t>1 Ruwbouw</t>
  </si>
  <si>
    <t>Eindtotaal</t>
  </si>
  <si>
    <t>2 Technische Uitrusting</t>
  </si>
  <si>
    <t>3 Afwerking</t>
  </si>
  <si>
    <t>4 Los meubilair</t>
  </si>
  <si>
    <t>omgevingswerken</t>
  </si>
  <si>
    <t>afbraakwerken</t>
  </si>
  <si>
    <t>onroerend - gebouw</t>
  </si>
  <si>
    <t>roerend - gebouw</t>
  </si>
  <si>
    <t>Kostenevolutie</t>
  </si>
  <si>
    <t>(1) Raming PA / SB</t>
  </si>
  <si>
    <t>(2) Raming voor aanbesteding</t>
  </si>
  <si>
    <t>(3) Gunning</t>
  </si>
  <si>
    <t>(4) Eindafrekening</t>
  </si>
  <si>
    <t>PF1 Ruwbouw</t>
  </si>
  <si>
    <t>PF2 Techn. Uitrusting</t>
  </si>
  <si>
    <t>PF3 Afwerking</t>
  </si>
  <si>
    <t>Subtotaal PF1-2-3</t>
  </si>
  <si>
    <t xml:space="preserve">PF4 Losse uitrusting en meubilering </t>
  </si>
  <si>
    <t>Totaal - gebouw</t>
  </si>
  <si>
    <t>Omgevingswerken</t>
  </si>
  <si>
    <t xml:space="preserve">Afbraakwerken </t>
  </si>
  <si>
    <t xml:space="preserve">Totaal </t>
  </si>
  <si>
    <t>Oppervlakte</t>
  </si>
  <si>
    <t>(1) bij PA / SB</t>
  </si>
  <si>
    <t>(2) Voor aanbesteding</t>
  </si>
  <si>
    <t>(3) bij gunning</t>
  </si>
  <si>
    <t>(4) Oplevering</t>
  </si>
  <si>
    <t>oppervlakte gebouw (bruto)</t>
  </si>
  <si>
    <t>m²</t>
  </si>
  <si>
    <t xml:space="preserve">oppervlakte omgevingswerken </t>
  </si>
  <si>
    <t>Jaar</t>
  </si>
  <si>
    <t>Bouwkost / m²</t>
  </si>
  <si>
    <t>Bouwkost excl. meubilair / m²</t>
  </si>
  <si>
    <t>/m²</t>
  </si>
  <si>
    <t>Bouwkost incl. meubilair/m²</t>
  </si>
  <si>
    <t>Bouwkost meubilair/m²</t>
  </si>
  <si>
    <t>VIPA bouwplafond excl. meubilair /m²</t>
  </si>
  <si>
    <t xml:space="preserve">Verhouding tot VIPA bouwplafond </t>
  </si>
  <si>
    <t>VIPA bouwplafond incl. meubilair /m²</t>
  </si>
  <si>
    <t>VIPA bouwplafond meubilair/m²</t>
  </si>
  <si>
    <t>Omgevingswerken/m²</t>
  </si>
  <si>
    <t>Kostenevolutie tussen de fasen</t>
  </si>
  <si>
    <t xml:space="preserve">tussen (1) - (2) </t>
  </si>
  <si>
    <t>tussen (2)-(3)</t>
  </si>
  <si>
    <t>tussen (3)-(4)</t>
  </si>
  <si>
    <t>tussen (1) - (4)</t>
  </si>
  <si>
    <t>Totaal</t>
  </si>
  <si>
    <t xml:space="preserve">VIPA basisgegevens </t>
  </si>
  <si>
    <t>basisbedrag  werken</t>
  </si>
  <si>
    <t>hier het juiste basisbedrag invullen voor werken (450, 500, 525 of 550)</t>
  </si>
  <si>
    <t>basisbedrag meubilair</t>
  </si>
  <si>
    <t>http://www4wvg.vlaanderen.be/wvg/vipa/paginas/basisbedragen_investeringssubsidies.aspx</t>
  </si>
  <si>
    <t>oppervlakte / capaciteitseenheid</t>
  </si>
  <si>
    <t>index</t>
  </si>
  <si>
    <t>open aanbesteding</t>
  </si>
  <si>
    <t>beperkte aanbesteding</t>
  </si>
  <si>
    <t>open offerteaanvraag</t>
  </si>
  <si>
    <t>beperkte offerteaanvraag</t>
  </si>
  <si>
    <t>vereenv. onderhandelingsprocedure met bekendmaking</t>
  </si>
  <si>
    <t>onderhandelingsprocedure met bekendmaking</t>
  </si>
  <si>
    <t>onderhandelingsprocedure zonder bekendmaking</t>
  </si>
  <si>
    <t>Onroerend</t>
  </si>
  <si>
    <t>Roerend</t>
  </si>
  <si>
    <t>3 Vast meubilair</t>
  </si>
  <si>
    <t>Afbraakwerken</t>
  </si>
  <si>
    <t>Andere</t>
  </si>
  <si>
    <t xml:space="preserve">Speciale gevallen: </t>
  </si>
  <si>
    <r>
      <t xml:space="preserve"> - Bij aanbestedingen van </t>
    </r>
    <r>
      <rPr>
        <b/>
        <sz val="10"/>
        <rFont val="Calibri"/>
        <family val="2"/>
        <scheme val="minor"/>
      </rPr>
      <t>verschillende projectonderdelen</t>
    </r>
    <r>
      <rPr>
        <sz val="10"/>
        <rFont val="Calibri"/>
        <family val="2"/>
        <scheme val="minor"/>
      </rPr>
      <t xml:space="preserve"> samen (bv. algemene aanbesteding) vult u de aanbesteding opnieuw met het aandeel van de aanbesteding per projectonderdeel. Bv. u heeft Ruwbouw en Afwerking in één perceel aanbesteed: dan vult u deze aanbesteding in 2 regels in, telkens voor het bedrag van dat projectonderdeel. </t>
    </r>
  </si>
  <si>
    <r>
      <t xml:space="preserve"> - Bij een aanbesteding waar u </t>
    </r>
    <r>
      <rPr>
        <b/>
        <sz val="10"/>
        <rFont val="Calibri"/>
        <family val="2"/>
        <scheme val="minor"/>
      </rPr>
      <t>zowel verbouwingswerken als uitbreidingswerken</t>
    </r>
    <r>
      <rPr>
        <sz val="10"/>
        <rFont val="Calibri"/>
        <family val="2"/>
        <scheme val="minor"/>
      </rPr>
      <t xml:space="preserve"> (verschillende VIPA-kostensoorten) combineert, vult u deze Excel tweemaal in, één keer voor de verbouwingswerken, en één keer voor de uitbreidingswerken.</t>
    </r>
  </si>
  <si>
    <r>
      <t xml:space="preserve"> - Bij een </t>
    </r>
    <r>
      <rPr>
        <b/>
        <sz val="10"/>
        <rFont val="Calibri"/>
        <family val="2"/>
        <scheme val="minor"/>
      </rPr>
      <t>aanbesteding voor verschillende zorgvormen</t>
    </r>
    <r>
      <rPr>
        <sz val="10"/>
        <rFont val="Calibri"/>
        <family val="2"/>
        <scheme val="minor"/>
      </rPr>
      <t xml:space="preserve"> vult u de Excel in voor de aanbestedingen, en wordt het analyse-tabblad gekopieerd voor elke zorgvorm. De bedragen van de aanbesteding worden dan opgesplitst op basis van de effectieve bedragen of via een verdeelsleutel. </t>
    </r>
  </si>
  <si>
    <r>
      <t xml:space="preserve">Met dit ingevuld sjabloon bezorgt u het VIPA de gegevens van de gunning(en) van uw gesubsidieerd project en kan u een overzicht van de bouwkost per projectonderdeel per bouwfase bijhouden. 
- U bezorgt het VIPA </t>
    </r>
    <r>
      <rPr>
        <b/>
        <sz val="11"/>
        <color theme="1"/>
        <rFont val="Calibri"/>
        <family val="2"/>
        <scheme val="minor"/>
      </rPr>
      <t>een aangepaste versie</t>
    </r>
    <r>
      <rPr>
        <sz val="11"/>
        <color theme="1"/>
        <rFont val="Calibri"/>
        <family val="2"/>
        <scheme val="minor"/>
      </rPr>
      <t xml:space="preserve"> van dit overzicht bij </t>
    </r>
    <r>
      <rPr>
        <b/>
        <sz val="11"/>
        <color theme="1"/>
        <rFont val="Calibri"/>
        <family val="2"/>
        <scheme val="minor"/>
      </rPr>
      <t>elke aanvraag tot betaling van een subsidieschijf</t>
    </r>
    <r>
      <rPr>
        <sz val="11"/>
        <color theme="1"/>
        <rFont val="Calibri"/>
        <family val="2"/>
        <scheme val="minor"/>
      </rPr>
      <t xml:space="preserve">. 
- Bij een </t>
    </r>
    <r>
      <rPr>
        <b/>
        <sz val="11"/>
        <color theme="1"/>
        <rFont val="Calibri"/>
        <family val="2"/>
        <scheme val="minor"/>
      </rPr>
      <t>evaluatiemoment</t>
    </r>
    <r>
      <rPr>
        <sz val="11"/>
        <color theme="1"/>
        <rFont val="Calibri"/>
        <family val="2"/>
        <scheme val="minor"/>
      </rPr>
      <t xml:space="preserve"> (tijdens de werken of 1 jaar na ingebruikname) wordt dit overzicht gebruikt voor de analyse. </t>
    </r>
  </si>
  <si>
    <r>
      <rPr>
        <b/>
        <sz val="11"/>
        <color theme="1"/>
        <rFont val="Calibri"/>
        <family val="2"/>
        <scheme val="minor"/>
      </rPr>
      <t>1. Tabblad 1 'overzicht gunningen'</t>
    </r>
    <r>
      <rPr>
        <sz val="11"/>
        <color theme="1"/>
        <rFont val="Calibri"/>
        <family val="2"/>
        <scheme val="minor"/>
      </rPr>
      <t>. Per gunning vult u een lijn ingevuld met de essentiële gegevens van elke aanbesteding.  Alle vakjes dienen ingevuld te worden, voor zover ze op het moment van het invullen al bekend zijn.  </t>
    </r>
  </si>
  <si>
    <r>
      <rPr>
        <b/>
        <sz val="11"/>
        <color theme="1"/>
        <rFont val="Calibri"/>
        <family val="2"/>
        <scheme val="minor"/>
      </rPr>
      <t>2. Tabblad 'draaitabel':</t>
    </r>
    <r>
      <rPr>
        <sz val="11"/>
        <color theme="1"/>
        <rFont val="Calibri"/>
        <family val="2"/>
        <scheme val="minor"/>
      </rPr>
      <t xml:space="preserve"> OPTIONEEL in te vullen. De draaitabel ordent de gunningen volgens onroerend en roerende investeringen, en daaronder volgens de projectonderdelen (Ruwbouw, Afwerking, ... ). De draaitabel zal naarmate de gunningen vorderen, steeds meer een overzicht bieden van de bouwkost. De draaitabel is een dynamisch element in Excel, u dient dit per aanvulling te 'vernieuwen'.</t>
    </r>
  </si>
  <si>
    <t>4. U bezorgt dit formulier via mail aan uw adminstratieve projectbegeleider met vermelding van uw dossiernummer.</t>
  </si>
  <si>
    <t>Dit tabblad is optioneel: wenst u zelf de analyse te bekijken op het laatste tabblad, vernieuw dan onderstaande draaitabel na het invullen van tabblad 1. (rechtermuisknop in cel C4 &gt; Vernieuwen)</t>
  </si>
  <si>
    <t>BLAUW = in te vullen voor analyse bouwkost/m²</t>
  </si>
  <si>
    <t>Kunstwerk</t>
  </si>
  <si>
    <t>kunstwerk</t>
  </si>
  <si>
    <t>raming PA of SB</t>
  </si>
  <si>
    <t>let op = bouwplafond excl. meubilair *75% bij een verbouwing</t>
  </si>
  <si>
    <t>Kostensoort</t>
  </si>
  <si>
    <t>Nieuwbouw</t>
  </si>
  <si>
    <t>Uitbreiding</t>
  </si>
  <si>
    <t>Verbouwing</t>
  </si>
  <si>
    <t xml:space="preserve">BLAUW = eventueel zelf in te vullen op basis van raming bij principieel akkoord of bij subsidiebelofte </t>
  </si>
  <si>
    <r>
      <rPr>
        <b/>
        <sz val="11"/>
        <color theme="1"/>
        <rFont val="Calibri"/>
        <family val="2"/>
        <scheme val="minor"/>
      </rPr>
      <t>3. Tabblad 'analyse'.</t>
    </r>
    <r>
      <rPr>
        <sz val="11"/>
        <color theme="1"/>
        <rFont val="Calibri"/>
        <family val="2"/>
        <scheme val="minor"/>
      </rPr>
      <t xml:space="preserve"> Op het tabblad 'analyse' wordt de bouwkost/m² en de kostenevolutie over de bouwfasen heen weergegeven. Hierbij wordt ook een aftoetsing gemaakt tov het VIPA bouwplafond.  U vult hierbij de oppervlakte van het project in en de jaartallen van de ramingen/aanbestedingen (blauwe vakjes) Merk op: dit tabblad verwijst naar tabblad 3_draaitabel en wordt enkel ingevuld als u de draaitabel vernieuwt (zie hierboven). </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</si>
</sst>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7" formatCode="&quot;€&quot;\ #,##0.00;&quot;€&quot;\ \-#,##0.00"/>
    <numFmt numFmtId="44" formatCode="_ &quot;€&quot;\ * #,##0.00_ ;_ &quot;€&quot;\ * \-#,##0.00_ ;_ &quot;€&quot;\ * &quot;-&quot;??_ ;_ @_ "/>
    <numFmt numFmtId="43" formatCode="_ * #,##0.00_ ;_ * \-#,##0.00_ ;_ * &quot;-&quot;??_ ;_ @_ "/>
    <numFmt numFmtId="164" formatCode="d/mm/yyyy;@"/>
    <numFmt numFmtId="165" formatCode="&quot;€&quot;\ #,##0.00"/>
    <numFmt numFmtId="166" formatCode="&quot;€&quot;\ #,##0"/>
  </numFmts>
  <fonts count="24" x14ac:knownFonts="1">
    <font>
      <sz val="11"/>
      <color theme="1"/>
      <name val="Calibri"/>
      <family val="2"/>
      <scheme val="minor"/>
    </font>
    <font>
      <b/>
      <sz val="11"/>
      <color theme="1"/>
      <name val="Calibri"/>
      <family val="2"/>
      <scheme val="minor"/>
    </font>
    <font>
      <i/>
      <sz val="11"/>
      <color theme="1"/>
      <name val="Calibri"/>
      <family val="2"/>
      <scheme val="minor"/>
    </font>
    <font>
      <sz val="10"/>
      <name val="MS Sans Serif"/>
      <family val="2"/>
    </font>
    <font>
      <i/>
      <sz val="10"/>
      <color theme="1"/>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b/>
      <sz val="10"/>
      <name val="Calibri"/>
      <family val="2"/>
      <scheme val="minor"/>
    </font>
    <font>
      <sz val="10"/>
      <name val="Calibri"/>
      <family val="2"/>
      <scheme val="minor"/>
    </font>
    <font>
      <sz val="10"/>
      <color rgb="FF00B0F0"/>
      <name val="Calibri"/>
      <family val="2"/>
      <scheme val="minor"/>
    </font>
    <font>
      <sz val="11"/>
      <color theme="1"/>
      <name val="Calibri"/>
      <family val="2"/>
      <scheme val="minor"/>
    </font>
    <font>
      <b/>
      <sz val="10"/>
      <color theme="9" tint="-0.249977111117893"/>
      <name val="Calibri"/>
      <family val="2"/>
      <scheme val="minor"/>
    </font>
    <font>
      <sz val="10"/>
      <color theme="9" tint="-0.249977111117893"/>
      <name val="Calibri"/>
      <family val="2"/>
      <scheme val="minor"/>
    </font>
    <font>
      <sz val="10"/>
      <color theme="1" tint="0.499984740745262"/>
      <name val="Calibri"/>
      <family val="2"/>
      <scheme val="minor"/>
    </font>
    <font>
      <b/>
      <sz val="10"/>
      <color theme="1" tint="0.499984740745262"/>
      <name val="Calibri"/>
      <family val="2"/>
      <scheme val="minor"/>
    </font>
    <font>
      <sz val="11"/>
      <color rgb="FFFF0000"/>
      <name val="Calibri"/>
      <family val="2"/>
      <scheme val="minor"/>
    </font>
    <font>
      <sz val="11"/>
      <name val="Calibri"/>
      <family val="2"/>
      <scheme val="minor"/>
    </font>
    <font>
      <sz val="11"/>
      <color theme="6"/>
      <name val="Calibri"/>
      <family val="2"/>
      <scheme val="minor"/>
    </font>
    <font>
      <i/>
      <sz val="11"/>
      <color rgb="FF00B0F0"/>
      <name val="Calibri"/>
      <family val="2"/>
      <scheme val="minor"/>
    </font>
    <font>
      <u/>
      <sz val="11"/>
      <color theme="10"/>
      <name val="Calibri"/>
      <family val="2"/>
      <scheme val="minor"/>
    </font>
    <font>
      <b/>
      <sz val="11"/>
      <color rgb="FF0070C0"/>
      <name val="Calibri"/>
      <family val="2"/>
      <scheme val="minor"/>
    </font>
    <font>
      <sz val="11"/>
      <color rgb="FF0070C0"/>
      <name val="Calibri"/>
      <family val="2"/>
      <scheme val="minor"/>
    </font>
    <font>
      <sz val="10"/>
      <color rgb="FF0070C0"/>
      <name val="Calibri"/>
      <family val="2"/>
      <scheme val="minor"/>
    </font>
  </fonts>
  <fills count="11">
    <fill>
      <patternFill patternType="none"/>
    </fill>
    <fill>
      <patternFill patternType="gray125"/>
    </fill>
    <fill>
      <patternFill patternType="solid">
        <fgColor theme="6" tint="0.79998168889431442"/>
        <bgColor indexed="64"/>
      </patternFill>
    </fill>
    <fill>
      <patternFill patternType="solid">
        <fgColor rgb="FFCDE8E9"/>
        <bgColor indexed="64"/>
      </patternFill>
    </fill>
    <fill>
      <patternFill patternType="solid">
        <fgColor rgb="FFEDEFA7"/>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59999389629810485"/>
        <bgColor theme="4" tint="0.79998168889431442"/>
      </patternFill>
    </fill>
  </fills>
  <borders count="19">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bottom style="thin">
        <color theme="4" tint="0.3999755851924192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indexed="64"/>
      </right>
      <top style="thin">
        <color indexed="64"/>
      </top>
      <bottom/>
      <diagonal/>
    </border>
    <border>
      <left style="hair">
        <color auto="1"/>
      </left>
      <right style="hair">
        <color auto="1"/>
      </right>
      <top style="hair">
        <color auto="1"/>
      </top>
      <bottom style="double">
        <color indexed="64"/>
      </bottom>
      <diagonal/>
    </border>
    <border>
      <left style="hair">
        <color auto="1"/>
      </left>
      <right style="hair">
        <color auto="1"/>
      </right>
      <top style="hair">
        <color auto="1"/>
      </top>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hair">
        <color auto="1"/>
      </left>
      <right/>
      <top style="medium">
        <color indexed="64"/>
      </top>
      <bottom style="medium">
        <color indexed="64"/>
      </bottom>
      <diagonal/>
    </border>
  </borders>
  <cellStyleXfs count="5">
    <xf numFmtId="0" fontId="0" fillId="0" borderId="0"/>
    <xf numFmtId="0" fontId="3" fillId="0" borderId="0"/>
    <xf numFmtId="43" fontId="11" fillId="0" borderId="0" applyFont="0" applyFill="0" applyBorder="0" applyAlignment="0" applyProtection="0"/>
    <xf numFmtId="9" fontId="11" fillId="0" borderId="0" applyFont="0" applyFill="0" applyBorder="0" applyAlignment="0" applyProtection="0"/>
    <xf numFmtId="0" fontId="20" fillId="0" borderId="0" applyNumberFormat="0" applyFill="0" applyBorder="0" applyAlignment="0" applyProtection="0"/>
  </cellStyleXfs>
  <cellXfs count="122">
    <xf numFmtId="0" fontId="0" fillId="0" borderId="0" xfId="0"/>
    <xf numFmtId="0" fontId="2" fillId="0" borderId="0" xfId="0" applyFont="1"/>
    <xf numFmtId="0" fontId="0" fillId="0" borderId="0" xfId="0" applyAlignment="1">
      <alignment wrapText="1"/>
    </xf>
    <xf numFmtId="0" fontId="5" fillId="0" borderId="0" xfId="0" applyFont="1" applyBorder="1"/>
    <xf numFmtId="0" fontId="5" fillId="0" borderId="0" xfId="0" applyFont="1" applyFill="1" applyBorder="1"/>
    <xf numFmtId="0" fontId="5" fillId="4" borderId="1" xfId="0" applyFont="1" applyFill="1" applyBorder="1"/>
    <xf numFmtId="0" fontId="1" fillId="0" borderId="6" xfId="0" applyFont="1" applyBorder="1" applyAlignment="1">
      <alignment horizontal="left"/>
    </xf>
    <xf numFmtId="1" fontId="10" fillId="0" borderId="0" xfId="0" applyNumberFormat="1" applyFont="1" applyFill="1" applyBorder="1"/>
    <xf numFmtId="43" fontId="0" fillId="0" borderId="0" xfId="2" applyFont="1"/>
    <xf numFmtId="0" fontId="6" fillId="5" borderId="7" xfId="0" applyFont="1" applyFill="1" applyBorder="1"/>
    <xf numFmtId="0" fontId="5" fillId="0" borderId="10" xfId="0" applyFont="1" applyBorder="1"/>
    <xf numFmtId="0" fontId="8" fillId="0" borderId="8" xfId="0" applyFont="1" applyFill="1" applyBorder="1"/>
    <xf numFmtId="0" fontId="9" fillId="0" borderId="9" xfId="0" applyFont="1" applyFill="1" applyBorder="1" applyAlignment="1"/>
    <xf numFmtId="0" fontId="8" fillId="0" borderId="9" xfId="0" applyFont="1" applyFill="1" applyBorder="1" applyAlignment="1"/>
    <xf numFmtId="0" fontId="9" fillId="0" borderId="11" xfId="0" applyFont="1" applyFill="1" applyBorder="1" applyAlignment="1"/>
    <xf numFmtId="0" fontId="5" fillId="0" borderId="7" xfId="0" applyFont="1" applyBorder="1"/>
    <xf numFmtId="7" fontId="12" fillId="0" borderId="7" xfId="0" applyNumberFormat="1" applyFont="1" applyFill="1" applyBorder="1" applyAlignment="1">
      <alignment horizontal="right"/>
    </xf>
    <xf numFmtId="0" fontId="13" fillId="0" borderId="7" xfId="0" quotePrefix="1" applyFont="1" applyFill="1" applyBorder="1" applyAlignment="1">
      <alignment horizontal="right"/>
    </xf>
    <xf numFmtId="0" fontId="5" fillId="0" borderId="7" xfId="0" applyFont="1" applyFill="1" applyBorder="1"/>
    <xf numFmtId="0" fontId="0" fillId="0" borderId="0" xfId="0" applyAlignment="1">
      <alignment horizontal="right"/>
    </xf>
    <xf numFmtId="0" fontId="14" fillId="0" borderId="7" xfId="0" applyFont="1" applyBorder="1"/>
    <xf numFmtId="7" fontId="15" fillId="0" borderId="7" xfId="0" applyNumberFormat="1" applyFont="1" applyBorder="1" applyAlignment="1">
      <alignment horizontal="right"/>
    </xf>
    <xf numFmtId="0" fontId="14" fillId="0" borderId="7" xfId="0" quotePrefix="1" applyFont="1" applyBorder="1" applyAlignment="1">
      <alignment horizontal="right"/>
    </xf>
    <xf numFmtId="9" fontId="14" fillId="0" borderId="7" xfId="3" applyNumberFormat="1" applyFont="1" applyBorder="1" applyAlignment="1">
      <alignment horizontal="right"/>
    </xf>
    <xf numFmtId="0" fontId="14" fillId="0" borderId="7" xfId="0" applyFont="1" applyBorder="1" applyAlignment="1">
      <alignment horizontal="right"/>
    </xf>
    <xf numFmtId="0" fontId="14" fillId="0" borderId="7" xfId="0" applyFont="1" applyFill="1" applyBorder="1"/>
    <xf numFmtId="0" fontId="5" fillId="6" borderId="10" xfId="0" applyFont="1" applyFill="1" applyBorder="1" applyAlignment="1">
      <alignment vertical="center" wrapText="1"/>
    </xf>
    <xf numFmtId="165" fontId="5" fillId="6" borderId="10" xfId="0" applyNumberFormat="1" applyFont="1" applyFill="1" applyBorder="1"/>
    <xf numFmtId="9" fontId="5" fillId="6" borderId="10" xfId="0" applyNumberFormat="1" applyFont="1" applyFill="1" applyBorder="1"/>
    <xf numFmtId="0" fontId="6" fillId="7" borderId="10" xfId="0" applyFont="1" applyFill="1" applyBorder="1"/>
    <xf numFmtId="165" fontId="5" fillId="7" borderId="10" xfId="0" applyNumberFormat="1" applyFont="1" applyFill="1" applyBorder="1"/>
    <xf numFmtId="9" fontId="5" fillId="7" borderId="10" xfId="0" applyNumberFormat="1" applyFont="1" applyFill="1" applyBorder="1"/>
    <xf numFmtId="0" fontId="6" fillId="5" borderId="12" xfId="0" applyFont="1" applyFill="1" applyBorder="1"/>
    <xf numFmtId="1" fontId="5" fillId="0" borderId="10" xfId="0" applyNumberFormat="1" applyFont="1" applyFill="1" applyBorder="1"/>
    <xf numFmtId="0" fontId="1" fillId="0" borderId="0" xfId="0" applyFont="1" applyFill="1" applyBorder="1" applyAlignment="1">
      <alignment horizontal="left"/>
    </xf>
    <xf numFmtId="0" fontId="1" fillId="5" borderId="7" xfId="0" applyFont="1" applyFill="1" applyBorder="1" applyAlignment="1">
      <alignment wrapText="1"/>
    </xf>
    <xf numFmtId="0" fontId="0" fillId="0" borderId="0" xfId="0" quotePrefix="1" applyAlignment="1">
      <alignment wrapText="1"/>
    </xf>
    <xf numFmtId="0" fontId="17" fillId="0" borderId="0" xfId="0" quotePrefix="1" applyFont="1" applyAlignment="1">
      <alignment wrapText="1"/>
    </xf>
    <xf numFmtId="0" fontId="16" fillId="0" borderId="0" xfId="0" applyFont="1" applyAlignment="1">
      <alignment wrapText="1"/>
    </xf>
    <xf numFmtId="0" fontId="9" fillId="0" borderId="10" xfId="0" applyNumberFormat="1" applyFont="1" applyFill="1" applyBorder="1"/>
    <xf numFmtId="1" fontId="9" fillId="0" borderId="10" xfId="0" applyNumberFormat="1" applyFont="1" applyFill="1" applyBorder="1"/>
    <xf numFmtId="0" fontId="18" fillId="0" borderId="0" xfId="0" applyFont="1" applyAlignment="1">
      <alignment wrapText="1"/>
    </xf>
    <xf numFmtId="0" fontId="19" fillId="0" borderId="0" xfId="0" applyFont="1"/>
    <xf numFmtId="0" fontId="5" fillId="0" borderId="10" xfId="0" applyFont="1" applyFill="1" applyBorder="1" applyAlignment="1">
      <alignment vertical="center" wrapText="1"/>
    </xf>
    <xf numFmtId="43" fontId="5" fillId="0" borderId="10" xfId="3" applyNumberFormat="1" applyFont="1" applyFill="1" applyBorder="1"/>
    <xf numFmtId="9" fontId="5" fillId="0" borderId="10" xfId="3" applyFont="1" applyFill="1" applyBorder="1"/>
    <xf numFmtId="165" fontId="5" fillId="0" borderId="10" xfId="0" applyNumberFormat="1" applyFont="1" applyFill="1" applyBorder="1"/>
    <xf numFmtId="9" fontId="5" fillId="0" borderId="10" xfId="0" applyNumberFormat="1" applyFont="1" applyFill="1" applyBorder="1"/>
    <xf numFmtId="0" fontId="14" fillId="0" borderId="0" xfId="0" applyFont="1" applyBorder="1"/>
    <xf numFmtId="9" fontId="14" fillId="0" borderId="0" xfId="3" applyNumberFormat="1" applyFont="1" applyBorder="1" applyAlignment="1">
      <alignment horizontal="right"/>
    </xf>
    <xf numFmtId="0" fontId="14" fillId="0" borderId="0" xfId="0" applyFont="1" applyBorder="1" applyAlignment="1">
      <alignment horizontal="right"/>
    </xf>
    <xf numFmtId="0" fontId="15" fillId="0" borderId="7" xfId="0" applyNumberFormat="1" applyFont="1" applyBorder="1" applyAlignment="1">
      <alignment horizontal="right"/>
    </xf>
    <xf numFmtId="0" fontId="5" fillId="0" borderId="0" xfId="0" applyFont="1" applyBorder="1" applyProtection="1"/>
    <xf numFmtId="0" fontId="7" fillId="0" borderId="0" xfId="0" applyFont="1" applyBorder="1" applyProtection="1"/>
    <xf numFmtId="0" fontId="5" fillId="0" borderId="0" xfId="0" applyFont="1" applyFill="1" applyBorder="1" applyProtection="1"/>
    <xf numFmtId="0" fontId="5" fillId="4" borderId="0" xfId="0" applyFont="1" applyFill="1" applyBorder="1" applyProtection="1"/>
    <xf numFmtId="0" fontId="6" fillId="0" borderId="1" xfId="0" applyFont="1" applyBorder="1" applyAlignment="1" applyProtection="1">
      <alignment vertical="center" wrapText="1"/>
    </xf>
    <xf numFmtId="0" fontId="6" fillId="4" borderId="1" xfId="0" applyFont="1" applyFill="1" applyBorder="1" applyAlignment="1" applyProtection="1">
      <alignment vertical="center" wrapText="1"/>
    </xf>
    <xf numFmtId="0" fontId="6" fillId="3" borderId="1" xfId="0" applyFont="1" applyFill="1" applyBorder="1" applyAlignment="1" applyProtection="1">
      <alignment vertical="center" wrapText="1"/>
    </xf>
    <xf numFmtId="0" fontId="5" fillId="2" borderId="2" xfId="0" applyFont="1" applyFill="1" applyBorder="1" applyAlignment="1" applyProtection="1">
      <alignment vertical="center" wrapText="1"/>
    </xf>
    <xf numFmtId="1" fontId="5" fillId="2" borderId="2" xfId="0" applyNumberFormat="1" applyFont="1" applyFill="1" applyBorder="1" applyAlignment="1" applyProtection="1">
      <alignment vertical="center" wrapText="1"/>
    </xf>
    <xf numFmtId="0" fontId="5" fillId="2" borderId="1" xfId="0" applyFont="1" applyFill="1" applyBorder="1" applyAlignment="1" applyProtection="1">
      <alignment vertical="center" wrapText="1"/>
    </xf>
    <xf numFmtId="0" fontId="5" fillId="2" borderId="13" xfId="0" applyFont="1" applyFill="1" applyBorder="1" applyAlignment="1" applyProtection="1">
      <alignment vertical="center" wrapText="1"/>
    </xf>
    <xf numFmtId="0" fontId="4" fillId="2" borderId="13" xfId="0" applyFont="1" applyFill="1" applyBorder="1" applyAlignment="1" applyProtection="1">
      <alignment vertical="center" wrapText="1"/>
    </xf>
    <xf numFmtId="1" fontId="5" fillId="2" borderId="13" xfId="0" applyNumberFormat="1" applyFont="1" applyFill="1" applyBorder="1" applyAlignment="1" applyProtection="1">
      <alignment vertical="center" wrapText="1"/>
    </xf>
    <xf numFmtId="44" fontId="5" fillId="4" borderId="14" xfId="0" applyNumberFormat="1" applyFont="1" applyFill="1" applyBorder="1" applyAlignment="1" applyProtection="1">
      <alignment vertical="center" wrapText="1"/>
    </xf>
    <xf numFmtId="164" fontId="5" fillId="3" borderId="13" xfId="0" applyNumberFormat="1" applyFont="1" applyFill="1" applyBorder="1" applyAlignment="1" applyProtection="1">
      <alignment vertical="center" wrapText="1"/>
    </xf>
    <xf numFmtId="0" fontId="6" fillId="0" borderId="0" xfId="0" applyFont="1" applyBorder="1" applyProtection="1"/>
    <xf numFmtId="44" fontId="5" fillId="4" borderId="15" xfId="0" applyNumberFormat="1" applyFont="1" applyFill="1" applyBorder="1" applyAlignment="1" applyProtection="1">
      <alignment vertical="center" wrapText="1"/>
    </xf>
    <xf numFmtId="44" fontId="5" fillId="4" borderId="16" xfId="0" applyNumberFormat="1" applyFont="1" applyFill="1" applyBorder="1" applyAlignment="1" applyProtection="1">
      <alignment vertical="center" wrapText="1"/>
    </xf>
    <xf numFmtId="44" fontId="5" fillId="4" borderId="18" xfId="0" applyNumberFormat="1" applyFont="1" applyFill="1" applyBorder="1" applyAlignment="1" applyProtection="1">
      <alignment vertical="center" wrapText="1"/>
    </xf>
    <xf numFmtId="44" fontId="5" fillId="4" borderId="17" xfId="0" applyNumberFormat="1" applyFont="1" applyFill="1" applyBorder="1" applyAlignment="1" applyProtection="1">
      <alignment vertical="center" wrapText="1"/>
    </xf>
    <xf numFmtId="0" fontId="5" fillId="2" borderId="2" xfId="0" applyFont="1" applyFill="1" applyBorder="1" applyAlignment="1" applyProtection="1">
      <alignment vertical="center" wrapText="1"/>
      <protection locked="0"/>
    </xf>
    <xf numFmtId="0" fontId="5" fillId="2" borderId="1" xfId="0" applyFont="1" applyFill="1" applyBorder="1" applyAlignment="1" applyProtection="1">
      <alignment vertical="center" wrapText="1"/>
      <protection locked="0"/>
    </xf>
    <xf numFmtId="0" fontId="4" fillId="2" borderId="2" xfId="0" applyFont="1" applyFill="1" applyBorder="1" applyAlignment="1" applyProtection="1">
      <alignment vertical="center" wrapText="1"/>
      <protection locked="0"/>
    </xf>
    <xf numFmtId="1" fontId="5" fillId="2" borderId="2" xfId="0" applyNumberFormat="1" applyFont="1" applyFill="1" applyBorder="1" applyAlignment="1" applyProtection="1">
      <alignment vertical="center" wrapText="1"/>
      <protection locked="0"/>
    </xf>
    <xf numFmtId="44" fontId="5" fillId="4" borderId="2" xfId="0" applyNumberFormat="1" applyFont="1" applyFill="1" applyBorder="1" applyAlignment="1" applyProtection="1">
      <alignment vertical="center" wrapText="1"/>
      <protection locked="0"/>
    </xf>
    <xf numFmtId="164" fontId="5" fillId="3" borderId="2" xfId="0" applyNumberFormat="1" applyFont="1" applyFill="1" applyBorder="1" applyAlignment="1" applyProtection="1">
      <alignment vertical="center" wrapText="1"/>
      <protection locked="0"/>
    </xf>
    <xf numFmtId="0" fontId="4" fillId="2" borderId="1" xfId="0" applyFont="1" applyFill="1" applyBorder="1" applyAlignment="1" applyProtection="1">
      <alignment vertical="center" wrapText="1"/>
      <protection locked="0"/>
    </xf>
    <xf numFmtId="1" fontId="5" fillId="2" borderId="1" xfId="0" applyNumberFormat="1" applyFont="1" applyFill="1" applyBorder="1" applyAlignment="1" applyProtection="1">
      <alignment vertical="center" wrapText="1"/>
      <protection locked="0"/>
    </xf>
    <xf numFmtId="44" fontId="5" fillId="4" borderId="1" xfId="0" applyNumberFormat="1" applyFont="1" applyFill="1" applyBorder="1" applyAlignment="1" applyProtection="1">
      <alignment vertical="center" wrapText="1"/>
      <protection locked="0"/>
    </xf>
    <xf numFmtId="164" fontId="5" fillId="3" borderId="1" xfId="0" applyNumberFormat="1" applyFont="1" applyFill="1" applyBorder="1" applyAlignment="1" applyProtection="1">
      <alignment vertical="center" wrapText="1"/>
      <protection locked="0"/>
    </xf>
    <xf numFmtId="49" fontId="5" fillId="4" borderId="1" xfId="0" applyNumberFormat="1" applyFont="1" applyFill="1" applyBorder="1" applyProtection="1">
      <protection locked="0"/>
    </xf>
    <xf numFmtId="0" fontId="0" fillId="0" borderId="0" xfId="0" applyProtection="1">
      <protection locked="0"/>
    </xf>
    <xf numFmtId="0" fontId="5" fillId="4" borderId="1" xfId="0" applyFont="1" applyFill="1" applyBorder="1" applyProtection="1">
      <protection locked="0"/>
    </xf>
    <xf numFmtId="0" fontId="20" fillId="0" borderId="0" xfId="4"/>
    <xf numFmtId="0" fontId="0" fillId="0" borderId="0" xfId="0" applyFill="1" applyAlignment="1">
      <alignment wrapText="1"/>
    </xf>
    <xf numFmtId="0" fontId="20" fillId="0" borderId="0" xfId="4" applyAlignment="1">
      <alignment wrapText="1"/>
    </xf>
    <xf numFmtId="0" fontId="0" fillId="0" borderId="0" xfId="0" applyFont="1" applyAlignment="1">
      <alignment vertical="top" wrapText="1"/>
    </xf>
    <xf numFmtId="0" fontId="9" fillId="0" borderId="0" xfId="0" quotePrefix="1" applyFont="1" applyAlignment="1">
      <alignment wrapText="1"/>
    </xf>
    <xf numFmtId="166" fontId="21" fillId="0" borderId="0" xfId="0" applyNumberFormat="1" applyFont="1"/>
    <xf numFmtId="49" fontId="22" fillId="0" borderId="0" xfId="0" applyNumberFormat="1" applyFont="1" applyAlignment="1">
      <alignment wrapText="1"/>
    </xf>
    <xf numFmtId="0" fontId="22" fillId="0" borderId="0" xfId="0" applyFont="1"/>
    <xf numFmtId="0" fontId="23" fillId="0" borderId="10" xfId="0" applyFont="1" applyBorder="1" applyProtection="1">
      <protection locked="0"/>
    </xf>
    <xf numFmtId="0" fontId="23" fillId="0" borderId="10" xfId="0" applyFont="1" applyBorder="1"/>
    <xf numFmtId="0" fontId="23" fillId="0" borderId="0" xfId="0" applyFont="1" applyBorder="1"/>
    <xf numFmtId="1" fontId="23" fillId="0" borderId="10" xfId="0" applyNumberFormat="1" applyFont="1" applyFill="1" applyBorder="1" applyProtection="1">
      <protection locked="0"/>
    </xf>
    <xf numFmtId="0" fontId="6" fillId="9" borderId="10" xfId="0" applyFont="1" applyFill="1" applyBorder="1"/>
    <xf numFmtId="43" fontId="5" fillId="9" borderId="10" xfId="0" applyNumberFormat="1" applyFont="1" applyFill="1" applyBorder="1"/>
    <xf numFmtId="9" fontId="5" fillId="9" borderId="10" xfId="0" applyNumberFormat="1" applyFont="1" applyFill="1" applyBorder="1"/>
    <xf numFmtId="165" fontId="5" fillId="9" borderId="10" xfId="0" applyNumberFormat="1" applyFont="1" applyFill="1" applyBorder="1"/>
    <xf numFmtId="0" fontId="5" fillId="2" borderId="10" xfId="0" applyFont="1" applyFill="1" applyBorder="1" applyAlignment="1">
      <alignment vertical="center" wrapText="1"/>
    </xf>
    <xf numFmtId="43" fontId="5" fillId="2" borderId="10" xfId="3" applyNumberFormat="1" applyFont="1" applyFill="1" applyBorder="1"/>
    <xf numFmtId="9" fontId="5" fillId="2" borderId="10" xfId="3" applyFont="1" applyFill="1" applyBorder="1"/>
    <xf numFmtId="165" fontId="5" fillId="2" borderId="10" xfId="0" applyNumberFormat="1" applyFont="1" applyFill="1" applyBorder="1"/>
    <xf numFmtId="9" fontId="5" fillId="2" borderId="10" xfId="0" applyNumberFormat="1" applyFont="1" applyFill="1" applyBorder="1"/>
    <xf numFmtId="0" fontId="1" fillId="2" borderId="0" xfId="0" applyFont="1" applyFill="1" applyBorder="1" applyAlignment="1">
      <alignment horizontal="left"/>
    </xf>
    <xf numFmtId="166" fontId="0" fillId="2" borderId="0" xfId="0" applyNumberFormat="1" applyFill="1"/>
    <xf numFmtId="0" fontId="1" fillId="10" borderId="6" xfId="0" applyFont="1" applyFill="1" applyBorder="1" applyAlignment="1">
      <alignment vertical="top" wrapText="1"/>
    </xf>
    <xf numFmtId="0" fontId="0" fillId="8" borderId="0" xfId="0" applyFill="1" applyProtection="1">
      <protection locked="0"/>
    </xf>
    <xf numFmtId="0" fontId="0" fillId="9" borderId="0" xfId="0" applyFill="1" applyAlignment="1" applyProtection="1">
      <alignment horizontal="left"/>
      <protection locked="0"/>
    </xf>
    <xf numFmtId="166" fontId="0" fillId="9" borderId="0" xfId="0" applyNumberFormat="1" applyFill="1" applyProtection="1">
      <protection locked="0"/>
    </xf>
    <xf numFmtId="165" fontId="23" fillId="0" borderId="10" xfId="0" applyNumberFormat="1" applyFont="1" applyFill="1" applyBorder="1"/>
    <xf numFmtId="0" fontId="4" fillId="0" borderId="0" xfId="0" applyFont="1"/>
    <xf numFmtId="0" fontId="23" fillId="4" borderId="1" xfId="0" applyFont="1" applyFill="1" applyBorder="1" applyProtection="1">
      <protection locked="0"/>
    </xf>
    <xf numFmtId="44" fontId="5" fillId="4" borderId="3" xfId="0" applyNumberFormat="1" applyFont="1" applyFill="1" applyBorder="1" applyAlignment="1" applyProtection="1">
      <alignment horizontal="left" vertical="center" wrapText="1"/>
    </xf>
    <xf numFmtId="44" fontId="5" fillId="4" borderId="4" xfId="0" applyNumberFormat="1" applyFont="1" applyFill="1" applyBorder="1" applyAlignment="1" applyProtection="1">
      <alignment horizontal="left" vertical="center" wrapText="1"/>
    </xf>
    <xf numFmtId="44" fontId="5" fillId="4" borderId="5" xfId="0" applyNumberFormat="1" applyFont="1" applyFill="1" applyBorder="1" applyAlignment="1" applyProtection="1">
      <alignment horizontal="left" vertical="center" wrapText="1"/>
    </xf>
    <xf numFmtId="0" fontId="5" fillId="3" borderId="3" xfId="0" applyFont="1" applyFill="1" applyBorder="1" applyAlignment="1" applyProtection="1">
      <alignment horizontal="left"/>
    </xf>
    <xf numFmtId="0" fontId="5" fillId="3" borderId="4" xfId="0" applyFont="1" applyFill="1" applyBorder="1" applyAlignment="1" applyProtection="1">
      <alignment horizontal="left"/>
    </xf>
    <xf numFmtId="0" fontId="5" fillId="3" borderId="5" xfId="0" applyFont="1" applyFill="1" applyBorder="1" applyAlignment="1" applyProtection="1">
      <alignment horizontal="left"/>
    </xf>
    <xf numFmtId="0" fontId="17" fillId="0" borderId="0" xfId="0" applyFont="1" applyAlignment="1">
      <alignment horizontal="left" vertical="top" wrapText="1"/>
    </xf>
  </cellXfs>
  <cellStyles count="5">
    <cellStyle name="Hyperlink" xfId="4" builtinId="8"/>
    <cellStyle name="Komma" xfId="2" builtinId="3"/>
    <cellStyle name="Procent" xfId="3" builtinId="5"/>
    <cellStyle name="Standaard" xfId="0" builtinId="0"/>
    <cellStyle name="Standard_LEG HZ-K Formular" xfId="1"/>
  </cellStyles>
  <dxfs count="10">
    <dxf>
      <fill>
        <patternFill patternType="solid">
          <bgColor theme="6" tint="0.39997558519241921"/>
        </patternFill>
      </fill>
    </dxf>
    <dxf>
      <fill>
        <patternFill patternType="solid">
          <bgColor theme="6" tint="0.39997558519241921"/>
        </patternFill>
      </fill>
    </dxf>
    <dxf>
      <fill>
        <patternFill>
          <bgColor theme="6" tint="0.59999389629810485"/>
        </patternFill>
      </fill>
    </dxf>
    <dxf>
      <fill>
        <patternFill>
          <bgColor theme="6" tint="0.59999389629810485"/>
        </patternFill>
      </fill>
    </dxf>
    <dxf>
      <protection locked="0"/>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numFmt numFmtId="166" formatCode="&quot;€&quot;\ #,##0"/>
    </dxf>
  </dxfs>
  <tableStyles count="0" defaultTableStyle="TableStyleMedium2" defaultPivotStyle="PivotStyleLight16"/>
  <colors>
    <mruColors>
      <color rgb="FFEDEFA7"/>
      <color rgb="FFCDE8E9"/>
      <color rgb="FFC6D7A1"/>
      <color rgb="FFAEDADC"/>
      <color rgb="FFBBCF8D"/>
      <color rgb="FFE6FFB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Van den Sande, Iris" refreshedDate="42402.482139583335" createdVersion="4" refreshedVersion="4" minRefreshableVersion="3" recordCount="15">
  <cacheSource type="worksheet">
    <worksheetSource ref="A6:S21" sheet="overzicht gunningen"/>
  </cacheSource>
  <cacheFields count="19">
    <cacheField name="Lot" numFmtId="0">
      <sharedItems containsSemiMixedTypes="0" containsString="0" containsNumber="1" containsInteger="1" minValue="1" maxValue="15"/>
    </cacheField>
    <cacheField name="Naam Lot" numFmtId="0">
      <sharedItems containsNonDate="0" containsBlank="1" count="16">
        <m/>
        <s v="hjsdk" u="1"/>
        <s v="Vast meubilair" u="1"/>
        <s v="ruwbouw" u="1"/>
        <s v="djks" u="1"/>
        <s v="njds" u="1"/>
        <s v="Gordijnen" u="1"/>
        <s v="verwarming" u="1"/>
        <s v="…" u="1"/>
        <s v="HVAC" u="1"/>
        <s v="Liften" u="1"/>
        <s v="Technieken" u="1"/>
        <s v="pleisterwerken" u="1"/>
        <s v="bedden" u="1"/>
        <s v="hdjs" u="1"/>
        <s v="Los meubilair" u="1"/>
      </sharedItems>
    </cacheField>
    <cacheField name="Projectonderdeel" numFmtId="0">
      <sharedItems count="8">
        <s v="Kies een optie"/>
        <s v="Afbraakwerken" u="1"/>
        <s v="3 Vast meubilair" u="1"/>
        <s v="4 Los meubilair" u="1"/>
        <s v="1 Ruwbouw" u="1"/>
        <s v="3 Afwerking" u="1"/>
        <s v="2 Technische Uitrusting" u="1"/>
        <s v="Omgevingswerken" u="1"/>
      </sharedItems>
    </cacheField>
    <cacheField name="Onroerend of roerend " numFmtId="1">
      <sharedItems containsBlank="1" count="4">
        <s v=""/>
        <m u="1"/>
        <s v="Roerend" u="1"/>
        <s v="Onroerend" u="1"/>
      </sharedItems>
    </cacheField>
    <cacheField name="Wijze van gunning" numFmtId="0">
      <sharedItems/>
    </cacheField>
    <cacheField name="aantal inschrijvers" numFmtId="1">
      <sharedItems containsNonDate="0" containsString="0" containsBlank="1"/>
    </cacheField>
    <cacheField name="aantal geldige inschrijvers" numFmtId="1">
      <sharedItems containsNonDate="0" containsString="0" containsBlank="1"/>
    </cacheField>
    <cacheField name="Naam opdrachtnemer" numFmtId="0">
      <sharedItems containsNonDate="0" containsString="0" containsBlank="1"/>
    </cacheField>
    <cacheField name="KBO-nummer opdrachtnemer" numFmtId="0">
      <sharedItems containsNonDate="0" containsString="0" containsBlank="1"/>
    </cacheField>
    <cacheField name="Raming (exl. BTW)" numFmtId="44">
      <sharedItems containsSemiMixedTypes="0" containsString="0" containsNumber="1" containsInteger="1" minValue="0" maxValue="0"/>
    </cacheField>
    <cacheField name="Gunningsbedrag (excl. BTW)" numFmtId="44">
      <sharedItems containsSemiMixedTypes="0" containsString="0" containsNumber="1" containsInteger="1" minValue="0" maxValue="0"/>
    </cacheField>
    <cacheField name="Meerwerken" numFmtId="44">
      <sharedItems containsSemiMixedTypes="0" containsString="0" containsNumber="1" containsInteger="1" minValue="0" maxValue="0"/>
    </cacheField>
    <cacheField name="Minwerken" numFmtId="44">
      <sharedItems containsSemiMixedTypes="0" containsString="0" containsNumber="1" containsInteger="1" minValue="0" maxValue="0"/>
    </cacheField>
    <cacheField name="Eindafrekening (excl. BTW)" numFmtId="44">
      <sharedItems containsSemiMixedTypes="0" containsString="0" containsNumber="1" containsInteger="1" minValue="0" maxValue="0"/>
    </cacheField>
    <cacheField name="Datum opening der biedingen (dd/mm/jjjj)" numFmtId="164">
      <sharedItems containsNonDate="0" containsString="0" containsBlank="1"/>
    </cacheField>
    <cacheField name="Datum bevel van aanvang" numFmtId="164">
      <sharedItems containsNonDate="0" containsString="0" containsBlank="1"/>
    </cacheField>
    <cacheField name="Datum start werken " numFmtId="164">
      <sharedItems containsNonDate="0" containsString="0" containsBlank="1"/>
    </cacheField>
    <cacheField name="Datum PV voorlopige oplevering" numFmtId="164">
      <sharedItems containsNonDate="0" containsString="0" containsBlank="1"/>
    </cacheField>
    <cacheField name="Datum PV definitieve oplevering " numFmtId="164">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5">
  <r>
    <n v="1"/>
    <x v="0"/>
    <x v="0"/>
    <x v="0"/>
    <s v="kies een optie "/>
    <m/>
    <m/>
    <m/>
    <m/>
    <n v="0"/>
    <n v="0"/>
    <n v="0"/>
    <n v="0"/>
    <n v="0"/>
    <m/>
    <m/>
    <m/>
    <m/>
    <m/>
  </r>
  <r>
    <n v="2"/>
    <x v="0"/>
    <x v="0"/>
    <x v="0"/>
    <s v="kies een optie "/>
    <m/>
    <m/>
    <m/>
    <m/>
    <n v="0"/>
    <n v="0"/>
    <n v="0"/>
    <n v="0"/>
    <n v="0"/>
    <m/>
    <m/>
    <m/>
    <m/>
    <m/>
  </r>
  <r>
    <n v="3"/>
    <x v="0"/>
    <x v="0"/>
    <x v="0"/>
    <s v="kies een optie "/>
    <m/>
    <m/>
    <m/>
    <m/>
    <n v="0"/>
    <n v="0"/>
    <n v="0"/>
    <n v="0"/>
    <n v="0"/>
    <m/>
    <m/>
    <m/>
    <m/>
    <m/>
  </r>
  <r>
    <n v="4"/>
    <x v="0"/>
    <x v="0"/>
    <x v="0"/>
    <s v="kies een optie "/>
    <m/>
    <m/>
    <m/>
    <m/>
    <n v="0"/>
    <n v="0"/>
    <n v="0"/>
    <n v="0"/>
    <n v="0"/>
    <m/>
    <m/>
    <m/>
    <m/>
    <m/>
  </r>
  <r>
    <n v="5"/>
    <x v="0"/>
    <x v="0"/>
    <x v="0"/>
    <s v="kies een optie "/>
    <m/>
    <m/>
    <m/>
    <m/>
    <n v="0"/>
    <n v="0"/>
    <n v="0"/>
    <n v="0"/>
    <n v="0"/>
    <m/>
    <m/>
    <m/>
    <m/>
    <m/>
  </r>
  <r>
    <n v="6"/>
    <x v="0"/>
    <x v="0"/>
    <x v="0"/>
    <s v="kies een optie "/>
    <m/>
    <m/>
    <m/>
    <m/>
    <n v="0"/>
    <n v="0"/>
    <n v="0"/>
    <n v="0"/>
    <n v="0"/>
    <m/>
    <m/>
    <m/>
    <m/>
    <m/>
  </r>
  <r>
    <n v="7"/>
    <x v="0"/>
    <x v="0"/>
    <x v="0"/>
    <s v="kies een optie "/>
    <m/>
    <m/>
    <m/>
    <m/>
    <n v="0"/>
    <n v="0"/>
    <n v="0"/>
    <n v="0"/>
    <n v="0"/>
    <m/>
    <m/>
    <m/>
    <m/>
    <m/>
  </r>
  <r>
    <n v="8"/>
    <x v="0"/>
    <x v="0"/>
    <x v="0"/>
    <s v="kies een optie "/>
    <m/>
    <m/>
    <m/>
    <m/>
    <n v="0"/>
    <n v="0"/>
    <n v="0"/>
    <n v="0"/>
    <n v="0"/>
    <m/>
    <m/>
    <m/>
    <m/>
    <m/>
  </r>
  <r>
    <n v="9"/>
    <x v="0"/>
    <x v="0"/>
    <x v="0"/>
    <s v="kies een optie "/>
    <m/>
    <m/>
    <m/>
    <m/>
    <n v="0"/>
    <n v="0"/>
    <n v="0"/>
    <n v="0"/>
    <n v="0"/>
    <m/>
    <m/>
    <m/>
    <m/>
    <m/>
  </r>
  <r>
    <n v="10"/>
    <x v="0"/>
    <x v="0"/>
    <x v="0"/>
    <s v="kies een optie "/>
    <m/>
    <m/>
    <m/>
    <m/>
    <n v="0"/>
    <n v="0"/>
    <n v="0"/>
    <n v="0"/>
    <n v="0"/>
    <m/>
    <m/>
    <m/>
    <m/>
    <m/>
  </r>
  <r>
    <n v="11"/>
    <x v="0"/>
    <x v="0"/>
    <x v="0"/>
    <s v="kies een optie "/>
    <m/>
    <m/>
    <m/>
    <m/>
    <n v="0"/>
    <n v="0"/>
    <n v="0"/>
    <n v="0"/>
    <n v="0"/>
    <m/>
    <m/>
    <m/>
    <m/>
    <m/>
  </r>
  <r>
    <n v="12"/>
    <x v="0"/>
    <x v="0"/>
    <x v="0"/>
    <s v="kies een optie "/>
    <m/>
    <m/>
    <m/>
    <m/>
    <n v="0"/>
    <n v="0"/>
    <n v="0"/>
    <n v="0"/>
    <n v="0"/>
    <m/>
    <m/>
    <m/>
    <m/>
    <m/>
  </r>
  <r>
    <n v="13"/>
    <x v="0"/>
    <x v="0"/>
    <x v="0"/>
    <s v="kies een optie "/>
    <m/>
    <m/>
    <m/>
    <m/>
    <n v="0"/>
    <n v="0"/>
    <n v="0"/>
    <n v="0"/>
    <n v="0"/>
    <m/>
    <m/>
    <m/>
    <m/>
    <m/>
  </r>
  <r>
    <n v="14"/>
    <x v="0"/>
    <x v="0"/>
    <x v="0"/>
    <s v="kies een optie "/>
    <m/>
    <m/>
    <m/>
    <m/>
    <n v="0"/>
    <n v="0"/>
    <n v="0"/>
    <n v="0"/>
    <n v="0"/>
    <m/>
    <m/>
    <m/>
    <m/>
    <m/>
  </r>
  <r>
    <n v="15"/>
    <x v="0"/>
    <x v="0"/>
    <x v="0"/>
    <s v="kies een optie "/>
    <m/>
    <m/>
    <m/>
    <m/>
    <n v="0"/>
    <n v="0"/>
    <n v="0"/>
    <n v="0"/>
    <n v="0"/>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Draaitabel1" cacheId="0" applyNumberFormats="0" applyBorderFormats="0" applyFontFormats="0" applyPatternFormats="0" applyAlignmentFormats="0" applyWidthHeightFormats="1" dataCaption="Waarden" updatedVersion="4" minRefreshableVersion="3" useAutoFormatting="1" itemPrintTitles="1" createdVersion="4" indent="0" outline="1" outlineData="1" multipleFieldFilters="0">
  <location ref="C4:F5" firstHeaderRow="0" firstDataRow="1" firstDataCol="1"/>
  <pivotFields count="19">
    <pivotField showAll="0"/>
    <pivotField axis="axisRow" showAll="0">
      <items count="17">
        <item m="1" x="4"/>
        <item m="1" x="14"/>
        <item m="1" x="1"/>
        <item m="1" x="5"/>
        <item m="1" x="3"/>
        <item m="1" x="11"/>
        <item x="0"/>
        <item m="1" x="10"/>
        <item m="1" x="2"/>
        <item m="1" x="15"/>
        <item m="1" x="6"/>
        <item m="1" x="8"/>
        <item m="1" x="13"/>
        <item m="1" x="9"/>
        <item m="1" x="12"/>
        <item m="1" x="7"/>
        <item t="default"/>
      </items>
    </pivotField>
    <pivotField axis="axisRow" showAll="0">
      <items count="9">
        <item m="1" x="4"/>
        <item m="1" x="6"/>
        <item m="1" x="5"/>
        <item m="1" x="3"/>
        <item x="0"/>
        <item m="1" x="7"/>
        <item m="1" x="1"/>
        <item m="1" x="2"/>
        <item t="default"/>
      </items>
    </pivotField>
    <pivotField axis="axisRow" showAll="0" defaultSubtotal="0">
      <items count="4">
        <item m="1" x="3"/>
        <item m="1" x="2"/>
        <item h="1" m="1" x="1"/>
        <item h="1" x="0"/>
      </items>
    </pivotField>
    <pivotField showAll="0"/>
    <pivotField showAll="0"/>
    <pivotField showAll="0"/>
    <pivotField showAll="0"/>
    <pivotField showAll="0"/>
    <pivotField dataField="1" numFmtId="44" showAll="0"/>
    <pivotField dataField="1" numFmtId="44" showAll="0"/>
    <pivotField numFmtId="44" showAll="0" defaultSubtotal="0"/>
    <pivotField numFmtId="44" showAll="0" defaultSubtotal="0"/>
    <pivotField dataField="1" showAll="0"/>
    <pivotField showAll="0"/>
    <pivotField showAll="0"/>
    <pivotField showAll="0"/>
    <pivotField showAll="0"/>
    <pivotField showAll="0"/>
  </pivotFields>
  <rowFields count="3">
    <field x="3"/>
    <field x="2"/>
    <field x="1"/>
  </rowFields>
  <rowItems count="1">
    <i t="grand">
      <x/>
    </i>
  </rowItems>
  <colFields count="1">
    <field x="-2"/>
  </colFields>
  <colItems count="3">
    <i>
      <x/>
    </i>
    <i i="1">
      <x v="1"/>
    </i>
    <i i="2">
      <x v="2"/>
    </i>
  </colItems>
  <dataFields count="3">
    <dataField name="Som van Raming" fld="9" baseField="3" baseItem="0"/>
    <dataField name="Som van Gunningsbedrag" fld="10" baseField="3" baseItem="0"/>
    <dataField name="Som van Eindafrekening" fld="13" baseField="3" baseItem="0"/>
  </dataFields>
  <formats count="10">
    <format dxfId="9">
      <pivotArea outline="0" collapsedLevelsAreSubtotals="1" fieldPosition="0"/>
    </format>
    <format dxfId="8">
      <pivotArea collapsedLevelsAreSubtotals="1" fieldPosition="0">
        <references count="1">
          <reference field="3" count="1">
            <x v="0"/>
          </reference>
        </references>
      </pivotArea>
    </format>
    <format dxfId="7">
      <pivotArea dataOnly="0" labelOnly="1" fieldPosition="0">
        <references count="1">
          <reference field="3" count="1">
            <x v="0"/>
          </reference>
        </references>
      </pivotArea>
    </format>
    <format dxfId="6">
      <pivotArea collapsedLevelsAreSubtotals="1" fieldPosition="0">
        <references count="1">
          <reference field="3" count="1">
            <x v="1"/>
          </reference>
        </references>
      </pivotArea>
    </format>
    <format dxfId="5">
      <pivotArea dataOnly="0" labelOnly="1" fieldPosition="0">
        <references count="1">
          <reference field="3" count="1">
            <x v="1"/>
          </reference>
        </references>
      </pivotArea>
    </format>
    <format dxfId="4">
      <pivotArea type="all" dataOnly="0" outline="0" fieldPosition="0"/>
    </format>
    <format dxfId="3">
      <pivotArea field="3" type="button" dataOnly="0" labelOnly="1" outline="0" axis="axisRow" fieldPosition="0"/>
    </format>
    <format dxfId="2">
      <pivotArea dataOnly="0" labelOnly="1" outline="0" fieldPosition="0">
        <references count="1">
          <reference field="4294967294" count="3">
            <x v="0"/>
            <x v="1"/>
            <x v="2"/>
          </reference>
        </references>
      </pivotArea>
    </format>
    <format dxfId="1">
      <pivotArea outline="0" collapsedLevelsAreSubtotals="1" fieldPosition="0"/>
    </format>
    <format dxfId="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4wvg.vlaanderen.be/wvg/vipa/contact/Paginas/Medewerkersteamdossierbeheer.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4wvg.vlaanderen.be/wvg/vipa/paginas/basisbedragen_investeringssubsidies.asp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tabSelected="1" zoomScale="85" zoomScaleNormal="85" workbookViewId="0">
      <selection activeCell="A15" sqref="A15"/>
    </sheetView>
  </sheetViews>
  <sheetFormatPr defaultRowHeight="15" x14ac:dyDescent="0.25"/>
  <cols>
    <col min="1" max="1" width="91.42578125" style="2" customWidth="1"/>
    <col min="2" max="2" width="34.85546875" style="2" customWidth="1"/>
    <col min="3" max="3" width="13.7109375" style="2" customWidth="1"/>
    <col min="4" max="16384" width="9.140625" style="2"/>
  </cols>
  <sheetData>
    <row r="1" spans="1:2" x14ac:dyDescent="0.25">
      <c r="A1" s="35" t="s">
        <v>0</v>
      </c>
    </row>
    <row r="3" spans="1:2" ht="105" x14ac:dyDescent="0.25">
      <c r="A3" s="88" t="s">
        <v>113</v>
      </c>
    </row>
    <row r="5" spans="1:2" ht="45" x14ac:dyDescent="0.25">
      <c r="A5" s="2" t="s">
        <v>114</v>
      </c>
    </row>
    <row r="6" spans="1:2" x14ac:dyDescent="0.25">
      <c r="A6" s="36" t="s">
        <v>1</v>
      </c>
    </row>
    <row r="7" spans="1:2" x14ac:dyDescent="0.25">
      <c r="A7" s="37" t="s">
        <v>2</v>
      </c>
    </row>
    <row r="8" spans="1:2" x14ac:dyDescent="0.25">
      <c r="A8" s="37" t="s">
        <v>3</v>
      </c>
    </row>
    <row r="9" spans="1:2" x14ac:dyDescent="0.25">
      <c r="A9" s="37" t="s">
        <v>4</v>
      </c>
    </row>
    <row r="10" spans="1:2" x14ac:dyDescent="0.25">
      <c r="A10" s="37" t="s">
        <v>5</v>
      </c>
      <c r="B10" s="41"/>
    </row>
    <row r="11" spans="1:2" x14ac:dyDescent="0.25">
      <c r="A11" s="36" t="s">
        <v>6</v>
      </c>
    </row>
    <row r="12" spans="1:2" x14ac:dyDescent="0.25">
      <c r="A12" s="36" t="s">
        <v>7</v>
      </c>
    </row>
    <row r="13" spans="1:2" x14ac:dyDescent="0.25">
      <c r="A13" s="36"/>
    </row>
    <row r="14" spans="1:2" x14ac:dyDescent="0.25">
      <c r="A14" s="2" t="s">
        <v>8</v>
      </c>
    </row>
    <row r="15" spans="1:2" x14ac:dyDescent="0.25">
      <c r="A15" s="2" t="s">
        <v>9</v>
      </c>
    </row>
    <row r="17" spans="1:3" x14ac:dyDescent="0.25">
      <c r="A17" s="2" t="s">
        <v>109</v>
      </c>
    </row>
    <row r="18" spans="1:3" ht="51.75" x14ac:dyDescent="0.25">
      <c r="A18" s="89" t="s">
        <v>110</v>
      </c>
    </row>
    <row r="19" spans="1:3" ht="39" x14ac:dyDescent="0.25">
      <c r="A19" s="89" t="s">
        <v>111</v>
      </c>
    </row>
    <row r="20" spans="1:3" ht="39" x14ac:dyDescent="0.25">
      <c r="A20" s="89" t="s">
        <v>112</v>
      </c>
    </row>
    <row r="22" spans="1:3" ht="75" x14ac:dyDescent="0.25">
      <c r="A22" s="2" t="s">
        <v>115</v>
      </c>
    </row>
    <row r="24" spans="1:3" ht="75" x14ac:dyDescent="0.25">
      <c r="A24" s="2" t="s">
        <v>128</v>
      </c>
      <c r="B24" s="38"/>
      <c r="C24" s="41"/>
    </row>
    <row r="26" spans="1:3" ht="30" x14ac:dyDescent="0.25">
      <c r="A26" s="86" t="s">
        <v>116</v>
      </c>
    </row>
    <row r="27" spans="1:3" x14ac:dyDescent="0.25">
      <c r="A27" s="87" t="s">
        <v>10</v>
      </c>
      <c r="B27" s="38"/>
    </row>
    <row r="31" spans="1:3" x14ac:dyDescent="0.25">
      <c r="B31" s="38"/>
    </row>
  </sheetData>
  <hyperlinks>
    <hyperlink ref="A27" r:id="rId1"/>
  </hyperlinks>
  <pageMargins left="0.7" right="0.7" top="0.75" bottom="0.75" header="0.3" footer="0.3"/>
  <pageSetup paperSize="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3"/>
  <sheetViews>
    <sheetView zoomScaleNormal="100" workbookViewId="0">
      <selection activeCell="A25" sqref="A25"/>
    </sheetView>
  </sheetViews>
  <sheetFormatPr defaultRowHeight="12.75" x14ac:dyDescent="0.2"/>
  <cols>
    <col min="1" max="1" width="4.28515625" style="52" customWidth="1"/>
    <col min="2" max="2" width="22.28515625" style="52" customWidth="1"/>
    <col min="3" max="3" width="13.28515625" style="52" customWidth="1"/>
    <col min="4" max="4" width="9.42578125" style="52" bestFit="1" customWidth="1"/>
    <col min="5" max="5" width="16.85546875" style="52" customWidth="1"/>
    <col min="6" max="6" width="5.7109375" style="52" customWidth="1"/>
    <col min="7" max="7" width="6.140625" style="52" customWidth="1"/>
    <col min="8" max="8" width="20.140625" style="52" customWidth="1"/>
    <col min="9" max="9" width="11.5703125" style="52" customWidth="1"/>
    <col min="10" max="10" width="14.85546875" style="52" customWidth="1"/>
    <col min="11" max="11" width="13.85546875" style="52" customWidth="1"/>
    <col min="12" max="12" width="7.5703125" style="52" customWidth="1"/>
    <col min="13" max="13" width="7.28515625" style="52" customWidth="1"/>
    <col min="14" max="14" width="13.28515625" style="52" customWidth="1"/>
    <col min="15" max="15" width="12" style="52" customWidth="1"/>
    <col min="16" max="16" width="10.42578125" style="52" customWidth="1"/>
    <col min="17" max="17" width="9.42578125" style="52" customWidth="1"/>
    <col min="18" max="18" width="9.7109375" style="52" customWidth="1"/>
    <col min="19" max="19" width="9.42578125" style="52" customWidth="1"/>
    <col min="20" max="16384" width="9.140625" style="52"/>
  </cols>
  <sheetData>
    <row r="1" spans="1:19" x14ac:dyDescent="0.2">
      <c r="B1" s="53"/>
      <c r="J1" s="53"/>
      <c r="O1" s="53"/>
    </row>
    <row r="2" spans="1:19" x14ac:dyDescent="0.2">
      <c r="B2" s="54" t="s">
        <v>11</v>
      </c>
      <c r="C2" s="82" t="s">
        <v>12</v>
      </c>
      <c r="D2" s="55"/>
      <c r="J2" s="53"/>
      <c r="O2" s="53"/>
    </row>
    <row r="3" spans="1:19" x14ac:dyDescent="0.2">
      <c r="B3" s="54" t="s">
        <v>13</v>
      </c>
      <c r="C3" s="82" t="s">
        <v>12</v>
      </c>
      <c r="D3" s="55"/>
      <c r="J3" s="53"/>
    </row>
    <row r="5" spans="1:19" ht="19.5" customHeight="1" x14ac:dyDescent="0.2">
      <c r="J5" s="115" t="s">
        <v>14</v>
      </c>
      <c r="K5" s="116"/>
      <c r="L5" s="116"/>
      <c r="M5" s="116"/>
      <c r="N5" s="117"/>
      <c r="O5" s="118" t="s">
        <v>15</v>
      </c>
      <c r="P5" s="119"/>
      <c r="Q5" s="119"/>
      <c r="R5" s="119"/>
      <c r="S5" s="120"/>
    </row>
    <row r="6" spans="1:19" ht="63.75" x14ac:dyDescent="0.2">
      <c r="A6" s="56" t="s">
        <v>16</v>
      </c>
      <c r="B6" s="56" t="s">
        <v>17</v>
      </c>
      <c r="C6" s="56" t="s">
        <v>18</v>
      </c>
      <c r="D6" s="56" t="s">
        <v>19</v>
      </c>
      <c r="E6" s="56" t="s">
        <v>20</v>
      </c>
      <c r="F6" s="56" t="s">
        <v>21</v>
      </c>
      <c r="G6" s="56" t="s">
        <v>22</v>
      </c>
      <c r="H6" s="56" t="s">
        <v>23</v>
      </c>
      <c r="I6" s="56" t="s">
        <v>24</v>
      </c>
      <c r="J6" s="57" t="s">
        <v>25</v>
      </c>
      <c r="K6" s="57" t="s">
        <v>26</v>
      </c>
      <c r="L6" s="57" t="s">
        <v>27</v>
      </c>
      <c r="M6" s="57" t="s">
        <v>28</v>
      </c>
      <c r="N6" s="57" t="s">
        <v>29</v>
      </c>
      <c r="O6" s="58" t="s">
        <v>30</v>
      </c>
      <c r="P6" s="58" t="s">
        <v>31</v>
      </c>
      <c r="Q6" s="58" t="s">
        <v>32</v>
      </c>
      <c r="R6" s="58" t="s">
        <v>33</v>
      </c>
      <c r="S6" s="58" t="s">
        <v>34</v>
      </c>
    </row>
    <row r="7" spans="1:19" x14ac:dyDescent="0.2">
      <c r="A7" s="59">
        <v>1</v>
      </c>
      <c r="B7" s="72"/>
      <c r="C7" s="74" t="s">
        <v>35</v>
      </c>
      <c r="D7" s="60" t="str">
        <f>IF($C7='gegevens rekenblad'!$A$17,"Roerend",IF('overzicht gunningen'!$C7='gegevens rekenblad'!$A$12,"","Onroerend"))</f>
        <v/>
      </c>
      <c r="E7" s="74" t="s">
        <v>36</v>
      </c>
      <c r="F7" s="75"/>
      <c r="G7" s="75"/>
      <c r="H7" s="72"/>
      <c r="I7" s="72"/>
      <c r="J7" s="76">
        <v>0</v>
      </c>
      <c r="K7" s="76">
        <v>0</v>
      </c>
      <c r="L7" s="76">
        <v>0</v>
      </c>
      <c r="M7" s="76">
        <v>0</v>
      </c>
      <c r="N7" s="76">
        <v>0</v>
      </c>
      <c r="O7" s="77"/>
      <c r="P7" s="77"/>
      <c r="Q7" s="77"/>
      <c r="R7" s="77"/>
      <c r="S7" s="77"/>
    </row>
    <row r="8" spans="1:19" x14ac:dyDescent="0.2">
      <c r="A8" s="61">
        <v>2</v>
      </c>
      <c r="B8" s="73"/>
      <c r="C8" s="74" t="s">
        <v>35</v>
      </c>
      <c r="D8" s="60" t="str">
        <f>IF($C8='gegevens rekenblad'!$A$17,"Roerend",IF('overzicht gunningen'!$C8='gegevens rekenblad'!$A$12,"","Onroerend"))</f>
        <v/>
      </c>
      <c r="E8" s="78" t="s">
        <v>36</v>
      </c>
      <c r="F8" s="79"/>
      <c r="G8" s="79"/>
      <c r="H8" s="73"/>
      <c r="I8" s="73"/>
      <c r="J8" s="80">
        <v>0</v>
      </c>
      <c r="K8" s="80">
        <v>0</v>
      </c>
      <c r="L8" s="80">
        <v>0</v>
      </c>
      <c r="M8" s="80">
        <v>0</v>
      </c>
      <c r="N8" s="80">
        <v>0</v>
      </c>
      <c r="O8" s="81"/>
      <c r="P8" s="81"/>
      <c r="Q8" s="81"/>
      <c r="R8" s="81"/>
      <c r="S8" s="81"/>
    </row>
    <row r="9" spans="1:19" x14ac:dyDescent="0.2">
      <c r="A9" s="61">
        <v>3</v>
      </c>
      <c r="B9" s="73"/>
      <c r="C9" s="74" t="s">
        <v>35</v>
      </c>
      <c r="D9" s="60" t="str">
        <f>IF($C9='gegevens rekenblad'!$A$17,"Roerend",IF('overzicht gunningen'!$C9='gegevens rekenblad'!$A$12,"","Onroerend"))</f>
        <v/>
      </c>
      <c r="E9" s="78" t="s">
        <v>36</v>
      </c>
      <c r="F9" s="79"/>
      <c r="G9" s="79"/>
      <c r="H9" s="73"/>
      <c r="I9" s="73"/>
      <c r="J9" s="80">
        <v>0</v>
      </c>
      <c r="K9" s="80">
        <v>0</v>
      </c>
      <c r="L9" s="80">
        <v>0</v>
      </c>
      <c r="M9" s="80">
        <v>0</v>
      </c>
      <c r="N9" s="80">
        <v>0</v>
      </c>
      <c r="O9" s="81"/>
      <c r="P9" s="81"/>
      <c r="Q9" s="81"/>
      <c r="R9" s="81"/>
      <c r="S9" s="81"/>
    </row>
    <row r="10" spans="1:19" x14ac:dyDescent="0.2">
      <c r="A10" s="61">
        <v>4</v>
      </c>
      <c r="B10" s="73"/>
      <c r="C10" s="74" t="s">
        <v>35</v>
      </c>
      <c r="D10" s="60" t="str">
        <f>IF($C10='gegevens rekenblad'!$A$17,"Roerend",IF('overzicht gunningen'!$C10='gegevens rekenblad'!$A$12,"","Onroerend"))</f>
        <v/>
      </c>
      <c r="E10" s="78" t="s">
        <v>36</v>
      </c>
      <c r="F10" s="79"/>
      <c r="G10" s="79"/>
      <c r="H10" s="73"/>
      <c r="I10" s="73"/>
      <c r="J10" s="80">
        <v>0</v>
      </c>
      <c r="K10" s="80">
        <v>0</v>
      </c>
      <c r="L10" s="80">
        <v>0</v>
      </c>
      <c r="M10" s="80">
        <v>0</v>
      </c>
      <c r="N10" s="80">
        <v>0</v>
      </c>
      <c r="O10" s="81"/>
      <c r="P10" s="81"/>
      <c r="Q10" s="81"/>
      <c r="R10" s="81"/>
      <c r="S10" s="81"/>
    </row>
    <row r="11" spans="1:19" x14ac:dyDescent="0.2">
      <c r="A11" s="61">
        <v>5</v>
      </c>
      <c r="B11" s="73"/>
      <c r="C11" s="74" t="s">
        <v>35</v>
      </c>
      <c r="D11" s="60" t="str">
        <f>IF($C11='gegevens rekenblad'!$A$17,"Roerend",IF('overzicht gunningen'!$C11='gegevens rekenblad'!$A$12,"","Onroerend"))</f>
        <v/>
      </c>
      <c r="E11" s="78" t="s">
        <v>36</v>
      </c>
      <c r="F11" s="79"/>
      <c r="G11" s="79"/>
      <c r="H11" s="73"/>
      <c r="I11" s="73"/>
      <c r="J11" s="80">
        <v>0</v>
      </c>
      <c r="K11" s="80">
        <v>0</v>
      </c>
      <c r="L11" s="80">
        <v>0</v>
      </c>
      <c r="M11" s="80">
        <v>0</v>
      </c>
      <c r="N11" s="80">
        <v>0</v>
      </c>
      <c r="O11" s="81"/>
      <c r="P11" s="81"/>
      <c r="Q11" s="81"/>
      <c r="R11" s="81"/>
      <c r="S11" s="81"/>
    </row>
    <row r="12" spans="1:19" x14ac:dyDescent="0.2">
      <c r="A12" s="61">
        <v>6</v>
      </c>
      <c r="B12" s="73"/>
      <c r="C12" s="74" t="s">
        <v>35</v>
      </c>
      <c r="D12" s="60" t="str">
        <f>IF($C12='gegevens rekenblad'!$A$17,"Roerend",IF('overzicht gunningen'!$C12='gegevens rekenblad'!$A$12,"","Onroerend"))</f>
        <v/>
      </c>
      <c r="E12" s="78" t="s">
        <v>36</v>
      </c>
      <c r="F12" s="79"/>
      <c r="G12" s="79"/>
      <c r="H12" s="73"/>
      <c r="I12" s="73"/>
      <c r="J12" s="80">
        <v>0</v>
      </c>
      <c r="K12" s="80">
        <v>0</v>
      </c>
      <c r="L12" s="80">
        <v>0</v>
      </c>
      <c r="M12" s="80">
        <v>0</v>
      </c>
      <c r="N12" s="80">
        <v>0</v>
      </c>
      <c r="O12" s="81"/>
      <c r="P12" s="81"/>
      <c r="Q12" s="81"/>
      <c r="R12" s="81"/>
      <c r="S12" s="81"/>
    </row>
    <row r="13" spans="1:19" x14ac:dyDescent="0.2">
      <c r="A13" s="61">
        <v>7</v>
      </c>
      <c r="B13" s="73"/>
      <c r="C13" s="74" t="s">
        <v>35</v>
      </c>
      <c r="D13" s="60" t="str">
        <f>IF($C13='gegevens rekenblad'!$A$17,"Roerend",IF('overzicht gunningen'!$C13='gegevens rekenblad'!$A$12,"","Onroerend"))</f>
        <v/>
      </c>
      <c r="E13" s="78" t="s">
        <v>36</v>
      </c>
      <c r="F13" s="79"/>
      <c r="G13" s="79"/>
      <c r="H13" s="73"/>
      <c r="I13" s="73"/>
      <c r="J13" s="80">
        <v>0</v>
      </c>
      <c r="K13" s="80">
        <v>0</v>
      </c>
      <c r="L13" s="80">
        <v>0</v>
      </c>
      <c r="M13" s="80">
        <v>0</v>
      </c>
      <c r="N13" s="80">
        <v>0</v>
      </c>
      <c r="O13" s="81"/>
      <c r="P13" s="81"/>
      <c r="Q13" s="81"/>
      <c r="R13" s="81"/>
      <c r="S13" s="81"/>
    </row>
    <row r="14" spans="1:19" x14ac:dyDescent="0.2">
      <c r="A14" s="61">
        <v>8</v>
      </c>
      <c r="B14" s="73"/>
      <c r="C14" s="74" t="s">
        <v>35</v>
      </c>
      <c r="D14" s="60" t="str">
        <f>IF($C14='gegevens rekenblad'!$A$17,"Roerend",IF('overzicht gunningen'!$C14='gegevens rekenblad'!$A$12,"","Onroerend"))</f>
        <v/>
      </c>
      <c r="E14" s="78" t="s">
        <v>36</v>
      </c>
      <c r="F14" s="79"/>
      <c r="G14" s="79"/>
      <c r="H14" s="73"/>
      <c r="I14" s="73"/>
      <c r="J14" s="80">
        <v>0</v>
      </c>
      <c r="K14" s="80">
        <v>0</v>
      </c>
      <c r="L14" s="80">
        <v>0</v>
      </c>
      <c r="M14" s="80">
        <v>0</v>
      </c>
      <c r="N14" s="80">
        <v>0</v>
      </c>
      <c r="O14" s="81"/>
      <c r="P14" s="81"/>
      <c r="Q14" s="81"/>
      <c r="R14" s="81"/>
      <c r="S14" s="81"/>
    </row>
    <row r="15" spans="1:19" x14ac:dyDescent="0.2">
      <c r="A15" s="61">
        <v>9</v>
      </c>
      <c r="B15" s="73"/>
      <c r="C15" s="74" t="s">
        <v>35</v>
      </c>
      <c r="D15" s="60" t="str">
        <f>IF($C15='gegevens rekenblad'!$A$17,"Roerend",IF('overzicht gunningen'!$C15='gegevens rekenblad'!$A$12,"","Onroerend"))</f>
        <v/>
      </c>
      <c r="E15" s="78" t="s">
        <v>36</v>
      </c>
      <c r="F15" s="79"/>
      <c r="G15" s="79"/>
      <c r="H15" s="73"/>
      <c r="I15" s="73"/>
      <c r="J15" s="80">
        <v>0</v>
      </c>
      <c r="K15" s="80">
        <v>0</v>
      </c>
      <c r="L15" s="80">
        <v>0</v>
      </c>
      <c r="M15" s="80">
        <v>0</v>
      </c>
      <c r="N15" s="80">
        <v>0</v>
      </c>
      <c r="O15" s="81"/>
      <c r="P15" s="81"/>
      <c r="Q15" s="81"/>
      <c r="R15" s="81"/>
      <c r="S15" s="81"/>
    </row>
    <row r="16" spans="1:19" x14ac:dyDescent="0.2">
      <c r="A16" s="61">
        <v>10</v>
      </c>
      <c r="B16" s="73"/>
      <c r="C16" s="74" t="s">
        <v>35</v>
      </c>
      <c r="D16" s="60" t="str">
        <f>IF($C16='gegevens rekenblad'!$A$17,"Roerend",IF('overzicht gunningen'!$C16='gegevens rekenblad'!$A$12,"","Onroerend"))</f>
        <v/>
      </c>
      <c r="E16" s="78" t="s">
        <v>36</v>
      </c>
      <c r="F16" s="79"/>
      <c r="G16" s="79"/>
      <c r="H16" s="73"/>
      <c r="I16" s="73"/>
      <c r="J16" s="80">
        <v>0</v>
      </c>
      <c r="K16" s="80">
        <v>0</v>
      </c>
      <c r="L16" s="80">
        <v>0</v>
      </c>
      <c r="M16" s="80">
        <v>0</v>
      </c>
      <c r="N16" s="80">
        <v>0</v>
      </c>
      <c r="O16" s="81"/>
      <c r="P16" s="81"/>
      <c r="Q16" s="81"/>
      <c r="R16" s="81"/>
      <c r="S16" s="81"/>
    </row>
    <row r="17" spans="1:19" x14ac:dyDescent="0.2">
      <c r="A17" s="61">
        <v>11</v>
      </c>
      <c r="B17" s="73"/>
      <c r="C17" s="74" t="s">
        <v>35</v>
      </c>
      <c r="D17" s="60" t="str">
        <f>IF($C17='gegevens rekenblad'!$A$17,"Roerend",IF('overzicht gunningen'!$C17='gegevens rekenblad'!$A$12,"","Onroerend"))</f>
        <v/>
      </c>
      <c r="E17" s="78" t="s">
        <v>36</v>
      </c>
      <c r="F17" s="79"/>
      <c r="G17" s="79"/>
      <c r="H17" s="73"/>
      <c r="I17" s="73"/>
      <c r="J17" s="80">
        <v>0</v>
      </c>
      <c r="K17" s="80">
        <v>0</v>
      </c>
      <c r="L17" s="80">
        <v>0</v>
      </c>
      <c r="M17" s="80">
        <v>0</v>
      </c>
      <c r="N17" s="80">
        <v>0</v>
      </c>
      <c r="O17" s="81"/>
      <c r="P17" s="81"/>
      <c r="Q17" s="81"/>
      <c r="R17" s="81"/>
      <c r="S17" s="81"/>
    </row>
    <row r="18" spans="1:19" x14ac:dyDescent="0.2">
      <c r="A18" s="61">
        <v>12</v>
      </c>
      <c r="B18" s="73"/>
      <c r="C18" s="74" t="s">
        <v>35</v>
      </c>
      <c r="D18" s="60" t="str">
        <f>IF($C18='gegevens rekenblad'!$A$17,"Roerend",IF('overzicht gunningen'!$C18='gegevens rekenblad'!$A$12,"","Onroerend"))</f>
        <v/>
      </c>
      <c r="E18" s="78" t="s">
        <v>36</v>
      </c>
      <c r="F18" s="79"/>
      <c r="G18" s="79"/>
      <c r="H18" s="73"/>
      <c r="I18" s="73"/>
      <c r="J18" s="80">
        <v>0</v>
      </c>
      <c r="K18" s="80">
        <v>0</v>
      </c>
      <c r="L18" s="80">
        <v>0</v>
      </c>
      <c r="M18" s="80">
        <v>0</v>
      </c>
      <c r="N18" s="80">
        <v>0</v>
      </c>
      <c r="O18" s="81"/>
      <c r="P18" s="81"/>
      <c r="Q18" s="81"/>
      <c r="R18" s="81"/>
      <c r="S18" s="81"/>
    </row>
    <row r="19" spans="1:19" x14ac:dyDescent="0.2">
      <c r="A19" s="61">
        <v>13</v>
      </c>
      <c r="B19" s="73"/>
      <c r="C19" s="74" t="s">
        <v>35</v>
      </c>
      <c r="D19" s="60" t="str">
        <f>IF($C19='gegevens rekenblad'!$A$17,"Roerend",IF('overzicht gunningen'!$C19='gegevens rekenblad'!$A$12,"","Onroerend"))</f>
        <v/>
      </c>
      <c r="E19" s="78" t="s">
        <v>36</v>
      </c>
      <c r="F19" s="79"/>
      <c r="G19" s="79"/>
      <c r="H19" s="73"/>
      <c r="I19" s="73"/>
      <c r="J19" s="80">
        <v>0</v>
      </c>
      <c r="K19" s="80">
        <v>0</v>
      </c>
      <c r="L19" s="80">
        <v>0</v>
      </c>
      <c r="M19" s="80">
        <v>0</v>
      </c>
      <c r="N19" s="80">
        <v>0</v>
      </c>
      <c r="O19" s="81"/>
      <c r="P19" s="81"/>
      <c r="Q19" s="81"/>
      <c r="R19" s="81"/>
      <c r="S19" s="81"/>
    </row>
    <row r="20" spans="1:19" x14ac:dyDescent="0.2">
      <c r="A20" s="61">
        <v>14</v>
      </c>
      <c r="B20" s="73"/>
      <c r="C20" s="74" t="s">
        <v>35</v>
      </c>
      <c r="D20" s="60" t="str">
        <f>IF($C20='gegevens rekenblad'!$A$17,"Roerend",IF('overzicht gunningen'!$C20='gegevens rekenblad'!$A$12,"","Onroerend"))</f>
        <v/>
      </c>
      <c r="E20" s="78" t="s">
        <v>36</v>
      </c>
      <c r="F20" s="79"/>
      <c r="G20" s="79"/>
      <c r="H20" s="73"/>
      <c r="I20" s="73"/>
      <c r="J20" s="80">
        <v>0</v>
      </c>
      <c r="K20" s="80">
        <v>0</v>
      </c>
      <c r="L20" s="80">
        <v>0</v>
      </c>
      <c r="M20" s="80">
        <v>0</v>
      </c>
      <c r="N20" s="80">
        <v>0</v>
      </c>
      <c r="O20" s="81"/>
      <c r="P20" s="81"/>
      <c r="Q20" s="81"/>
      <c r="R20" s="81"/>
      <c r="S20" s="81"/>
    </row>
    <row r="21" spans="1:19" x14ac:dyDescent="0.2">
      <c r="A21" s="61">
        <v>15</v>
      </c>
      <c r="B21" s="73"/>
      <c r="C21" s="74" t="s">
        <v>35</v>
      </c>
      <c r="D21" s="60" t="str">
        <f>IF($C21='gegevens rekenblad'!$A$17,"Roerend",IF('overzicht gunningen'!$C21='gegevens rekenblad'!$A$12,"","Onroerend"))</f>
        <v/>
      </c>
      <c r="E21" s="78" t="s">
        <v>36</v>
      </c>
      <c r="F21" s="79"/>
      <c r="G21" s="79"/>
      <c r="H21" s="73"/>
      <c r="I21" s="73"/>
      <c r="J21" s="80">
        <v>0</v>
      </c>
      <c r="K21" s="80">
        <v>0</v>
      </c>
      <c r="L21" s="80">
        <v>0</v>
      </c>
      <c r="M21" s="80">
        <v>0</v>
      </c>
      <c r="N21" s="80">
        <v>0</v>
      </c>
      <c r="O21" s="81"/>
      <c r="P21" s="81"/>
      <c r="Q21" s="81"/>
      <c r="R21" s="81"/>
      <c r="S21" s="81"/>
    </row>
    <row r="22" spans="1:19" ht="13.5" thickBot="1" x14ac:dyDescent="0.25">
      <c r="A22" s="62"/>
      <c r="B22" s="62"/>
      <c r="C22" s="63"/>
      <c r="D22" s="64"/>
      <c r="E22" s="63"/>
      <c r="F22" s="64"/>
      <c r="G22" s="64"/>
      <c r="H22" s="62"/>
      <c r="I22" s="62"/>
      <c r="J22" s="65"/>
      <c r="K22" s="65"/>
      <c r="L22" s="65"/>
      <c r="M22" s="65"/>
      <c r="N22" s="65"/>
      <c r="O22" s="66"/>
      <c r="P22" s="66"/>
      <c r="Q22" s="66"/>
      <c r="R22" s="66"/>
      <c r="S22" s="66"/>
    </row>
    <row r="23" spans="1:19" ht="14.25" thickTop="1" thickBot="1" x14ac:dyDescent="0.25">
      <c r="I23" s="67" t="s">
        <v>37</v>
      </c>
      <c r="J23" s="68">
        <f>SUM(J7:J21)</f>
        <v>0</v>
      </c>
      <c r="K23" s="69">
        <f>SUM(K7:K21)</f>
        <v>0</v>
      </c>
      <c r="L23" s="70"/>
      <c r="M23" s="70"/>
      <c r="N23" s="71">
        <f>SUM(N7:N21)</f>
        <v>0</v>
      </c>
    </row>
  </sheetData>
  <sheetProtection password="F754" sheet="1" objects="1" scenarios="1"/>
  <mergeCells count="2">
    <mergeCell ref="J5:N5"/>
    <mergeCell ref="O5:S5"/>
  </mergeCells>
  <pageMargins left="0.7" right="0.7" top="0.75" bottom="0.75" header="0.3" footer="0.3"/>
  <pageSetup paperSize="8" scale="88"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'gegevens rekenblad'!$A$2:$A$9</xm:f>
          </x14:formula1>
          <xm:sqref>E7:E22</xm:sqref>
        </x14:dataValidation>
        <x14:dataValidation type="list" allowBlank="1" showInputMessage="1" showErrorMessage="1">
          <x14:formula1>
            <xm:f>'gegevens rekenblad'!$F$13:$F$15</xm:f>
          </x14:formula1>
          <xm:sqref>D22</xm:sqref>
        </x14:dataValidation>
        <x14:dataValidation type="list" allowBlank="1" showInputMessage="1" showErrorMessage="1">
          <x14:formula1>
            <xm:f>'gegevens rekenblad'!$A$12:$A$18</xm:f>
          </x14:formula1>
          <xm:sqref>C22</xm:sqref>
        </x14:dataValidation>
        <x14:dataValidation type="list" allowBlank="1" showInputMessage="1" showErrorMessage="1">
          <x14:formula1>
            <xm:f>'gegevens rekenblad'!$A$12:$A$19</xm:f>
          </x14:formula1>
          <xm:sqref>C7:C21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workbookViewId="0">
      <selection activeCell="B19" sqref="B19"/>
    </sheetView>
  </sheetViews>
  <sheetFormatPr defaultRowHeight="15" x14ac:dyDescent="0.25"/>
  <cols>
    <col min="1" max="1" width="22" bestFit="1" customWidth="1"/>
    <col min="2" max="2" width="20.42578125" customWidth="1"/>
    <col min="3" max="3" width="10.85546875" customWidth="1"/>
    <col min="4" max="4" width="15.5703125" customWidth="1"/>
    <col min="5" max="5" width="23.85546875" customWidth="1"/>
    <col min="6" max="6" width="22.7109375" customWidth="1"/>
  </cols>
  <sheetData>
    <row r="1" spans="1:10" x14ac:dyDescent="0.25">
      <c r="A1" s="4" t="str">
        <f>'overzicht gunningen'!B2</f>
        <v>Naam voorziening</v>
      </c>
      <c r="B1" s="5" t="str">
        <f>'overzicht gunningen'!C2</f>
        <v>0</v>
      </c>
      <c r="D1" s="121" t="s">
        <v>117</v>
      </c>
      <c r="E1" s="121"/>
      <c r="F1" s="121"/>
      <c r="G1" s="121"/>
      <c r="H1" s="121"/>
      <c r="I1" s="121"/>
      <c r="J1" s="121"/>
    </row>
    <row r="2" spans="1:10" ht="17.25" customHeight="1" x14ac:dyDescent="0.25">
      <c r="A2" s="4" t="str">
        <f>'overzicht gunningen'!B3</f>
        <v xml:space="preserve">VIPA projectnummer </v>
      </c>
      <c r="B2" s="5" t="str">
        <f>'overzicht gunningen'!C3</f>
        <v>0</v>
      </c>
      <c r="D2" s="121"/>
      <c r="E2" s="121"/>
      <c r="F2" s="121"/>
      <c r="G2" s="121"/>
      <c r="H2" s="121"/>
      <c r="I2" s="121"/>
      <c r="J2" s="121"/>
    </row>
    <row r="3" spans="1:10" x14ac:dyDescent="0.25">
      <c r="A3" s="4"/>
    </row>
    <row r="4" spans="1:10" x14ac:dyDescent="0.25">
      <c r="B4" s="108" t="s">
        <v>121</v>
      </c>
      <c r="C4" s="109" t="s">
        <v>38</v>
      </c>
      <c r="D4" s="109" t="s">
        <v>39</v>
      </c>
      <c r="E4" s="109" t="s">
        <v>40</v>
      </c>
      <c r="F4" s="109" t="s">
        <v>41</v>
      </c>
    </row>
    <row r="5" spans="1:10" x14ac:dyDescent="0.25">
      <c r="A5" s="6" t="s">
        <v>42</v>
      </c>
      <c r="B5" s="90">
        <v>0</v>
      </c>
      <c r="C5" s="110" t="s">
        <v>43</v>
      </c>
      <c r="D5" s="111"/>
      <c r="E5" s="111"/>
      <c r="F5" s="111"/>
      <c r="G5" s="8"/>
    </row>
    <row r="6" spans="1:10" x14ac:dyDescent="0.25">
      <c r="A6" s="6" t="s">
        <v>44</v>
      </c>
      <c r="B6" s="90">
        <v>0</v>
      </c>
      <c r="G6" s="8"/>
    </row>
    <row r="7" spans="1:10" x14ac:dyDescent="0.25">
      <c r="A7" s="6" t="s">
        <v>45</v>
      </c>
      <c r="B7" s="90">
        <v>0</v>
      </c>
      <c r="G7" s="8"/>
    </row>
    <row r="8" spans="1:10" x14ac:dyDescent="0.25">
      <c r="A8" s="6" t="s">
        <v>46</v>
      </c>
      <c r="B8" s="90">
        <v>0</v>
      </c>
      <c r="G8" s="8"/>
    </row>
    <row r="9" spans="1:10" x14ac:dyDescent="0.25">
      <c r="A9" s="34" t="s">
        <v>47</v>
      </c>
      <c r="B9" s="90">
        <v>0</v>
      </c>
      <c r="G9" s="8"/>
    </row>
    <row r="10" spans="1:10" x14ac:dyDescent="0.25">
      <c r="A10" s="34" t="s">
        <v>48</v>
      </c>
      <c r="B10" s="90">
        <v>0</v>
      </c>
      <c r="G10" s="8"/>
    </row>
    <row r="11" spans="1:10" x14ac:dyDescent="0.25">
      <c r="A11" s="34" t="s">
        <v>120</v>
      </c>
      <c r="B11" s="90">
        <v>0</v>
      </c>
      <c r="G11" s="8"/>
    </row>
    <row r="12" spans="1:10" x14ac:dyDescent="0.25">
      <c r="A12" s="106" t="s">
        <v>49</v>
      </c>
      <c r="B12" s="107">
        <f>B5+B6+B7</f>
        <v>0</v>
      </c>
      <c r="G12" s="8"/>
    </row>
    <row r="13" spans="1:10" x14ac:dyDescent="0.25">
      <c r="A13" s="106" t="s">
        <v>50</v>
      </c>
      <c r="B13" s="107">
        <f>B8</f>
        <v>0</v>
      </c>
      <c r="G13" s="8"/>
    </row>
    <row r="14" spans="1:10" x14ac:dyDescent="0.25">
      <c r="G14" s="8"/>
    </row>
    <row r="15" spans="1:10" ht="75" x14ac:dyDescent="0.25">
      <c r="B15" s="91" t="s">
        <v>127</v>
      </c>
      <c r="C15" s="83"/>
      <c r="D15" s="83"/>
      <c r="E15" s="83"/>
      <c r="F15" s="83"/>
      <c r="G15" s="8"/>
    </row>
    <row r="16" spans="1:10" x14ac:dyDescent="0.25">
      <c r="C16" s="83"/>
      <c r="D16" s="83"/>
      <c r="E16" s="83"/>
      <c r="F16" s="83"/>
      <c r="G16" s="8"/>
    </row>
    <row r="17" spans="4:7" x14ac:dyDescent="0.25">
      <c r="G17" s="8"/>
    </row>
    <row r="18" spans="4:7" x14ac:dyDescent="0.25">
      <c r="G18" s="8"/>
    </row>
    <row r="19" spans="4:7" x14ac:dyDescent="0.25">
      <c r="G19" s="8"/>
    </row>
    <row r="20" spans="4:7" x14ac:dyDescent="0.25">
      <c r="G20" s="8"/>
    </row>
    <row r="21" spans="4:7" x14ac:dyDescent="0.25">
      <c r="D21" s="8"/>
      <c r="E21" s="8"/>
      <c r="F21" s="8"/>
      <c r="G21" s="8"/>
    </row>
    <row r="22" spans="4:7" x14ac:dyDescent="0.25">
      <c r="D22" s="8"/>
      <c r="E22" s="8"/>
      <c r="F22" s="8"/>
      <c r="G22" s="8"/>
    </row>
    <row r="23" spans="4:7" x14ac:dyDescent="0.25">
      <c r="D23" s="8"/>
      <c r="E23" s="8"/>
      <c r="F23" s="8"/>
      <c r="G23" s="8"/>
    </row>
    <row r="24" spans="4:7" x14ac:dyDescent="0.25">
      <c r="D24" s="8"/>
      <c r="E24" s="8"/>
      <c r="F24" s="8"/>
      <c r="G24" s="8"/>
    </row>
    <row r="25" spans="4:7" x14ac:dyDescent="0.25">
      <c r="D25" s="8"/>
      <c r="E25" s="8"/>
      <c r="F25" s="8"/>
      <c r="G25" s="8"/>
    </row>
    <row r="26" spans="4:7" x14ac:dyDescent="0.25">
      <c r="D26" s="8"/>
      <c r="E26" s="8"/>
      <c r="F26" s="8"/>
      <c r="G26" s="8"/>
    </row>
    <row r="27" spans="4:7" x14ac:dyDescent="0.25">
      <c r="D27" s="8"/>
      <c r="E27" s="8"/>
      <c r="F27" s="8"/>
      <c r="G27" s="8"/>
    </row>
    <row r="28" spans="4:7" x14ac:dyDescent="0.25">
      <c r="D28" s="8"/>
      <c r="E28" s="8"/>
      <c r="F28" s="8"/>
      <c r="G28" s="8"/>
    </row>
    <row r="29" spans="4:7" x14ac:dyDescent="0.25">
      <c r="D29" s="8"/>
      <c r="E29" s="8"/>
      <c r="F29" s="8"/>
      <c r="G29" s="8"/>
    </row>
    <row r="30" spans="4:7" x14ac:dyDescent="0.25">
      <c r="D30" s="8"/>
      <c r="E30" s="8"/>
      <c r="F30" s="8"/>
      <c r="G30" s="8"/>
    </row>
    <row r="31" spans="4:7" x14ac:dyDescent="0.25">
      <c r="D31" s="8"/>
      <c r="E31" s="8"/>
      <c r="F31" s="8"/>
      <c r="G31" s="8"/>
    </row>
    <row r="32" spans="4:7" x14ac:dyDescent="0.25">
      <c r="D32" s="8"/>
      <c r="E32" s="8"/>
      <c r="F32" s="8"/>
      <c r="G32" s="8"/>
    </row>
    <row r="33" spans="4:7" x14ac:dyDescent="0.25">
      <c r="D33" s="8"/>
      <c r="E33" s="8"/>
      <c r="F33" s="8"/>
      <c r="G33" s="8"/>
    </row>
    <row r="34" spans="4:7" x14ac:dyDescent="0.25">
      <c r="D34" s="8"/>
      <c r="E34" s="8"/>
      <c r="F34" s="8"/>
      <c r="G34" s="8"/>
    </row>
    <row r="35" spans="4:7" x14ac:dyDescent="0.25">
      <c r="D35" s="8"/>
      <c r="E35" s="8"/>
      <c r="F35" s="8"/>
      <c r="G35" s="8"/>
    </row>
    <row r="36" spans="4:7" x14ac:dyDescent="0.25">
      <c r="D36" s="8"/>
      <c r="E36" s="8"/>
      <c r="F36" s="8"/>
      <c r="G36" s="8"/>
    </row>
    <row r="37" spans="4:7" x14ac:dyDescent="0.25">
      <c r="D37" s="8"/>
      <c r="E37" s="8"/>
      <c r="F37" s="8"/>
      <c r="G37" s="8"/>
    </row>
    <row r="38" spans="4:7" x14ac:dyDescent="0.25">
      <c r="D38" s="8"/>
      <c r="E38" s="8"/>
      <c r="F38" s="8"/>
      <c r="G38" s="8"/>
    </row>
    <row r="39" spans="4:7" x14ac:dyDescent="0.25">
      <c r="D39" s="8"/>
      <c r="E39" s="8"/>
      <c r="F39" s="8"/>
      <c r="G39" s="8"/>
    </row>
    <row r="40" spans="4:7" x14ac:dyDescent="0.25">
      <c r="D40" s="8"/>
      <c r="E40" s="8"/>
      <c r="F40" s="8"/>
      <c r="G40" s="8"/>
    </row>
    <row r="41" spans="4:7" x14ac:dyDescent="0.25">
      <c r="D41" s="8"/>
      <c r="E41" s="8"/>
      <c r="F41" s="8"/>
      <c r="G41" s="8"/>
    </row>
    <row r="42" spans="4:7" x14ac:dyDescent="0.25">
      <c r="D42" s="8"/>
      <c r="E42" s="8"/>
      <c r="F42" s="8"/>
      <c r="G42" s="8"/>
    </row>
  </sheetData>
  <sheetProtection pivotTables="0"/>
  <mergeCells count="1">
    <mergeCell ref="D1:J2"/>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topLeftCell="A4" zoomScale="85" zoomScaleNormal="85" workbookViewId="0">
      <selection activeCell="H10" sqref="H10"/>
    </sheetView>
  </sheetViews>
  <sheetFormatPr defaultRowHeight="15" x14ac:dyDescent="0.25"/>
  <cols>
    <col min="1" max="1" width="31.5703125" bestFit="1" customWidth="1"/>
    <col min="2" max="2" width="12.7109375" bestFit="1" customWidth="1"/>
    <col min="4" max="4" width="12.7109375" bestFit="1" customWidth="1"/>
    <col min="6" max="6" width="12.7109375" bestFit="1" customWidth="1"/>
    <col min="8" max="8" width="14.28515625" customWidth="1"/>
  </cols>
  <sheetData>
    <row r="1" spans="1:9" x14ac:dyDescent="0.25">
      <c r="A1" s="4" t="s">
        <v>11</v>
      </c>
      <c r="B1" s="84" t="str">
        <f>'overzicht gunningen'!C2</f>
        <v>0</v>
      </c>
      <c r="D1" s="92" t="s">
        <v>118</v>
      </c>
    </row>
    <row r="2" spans="1:9" x14ac:dyDescent="0.25">
      <c r="A2" s="4" t="s">
        <v>13</v>
      </c>
      <c r="B2" s="84" t="str">
        <f>'overzicht gunningen'!C3</f>
        <v>0</v>
      </c>
    </row>
    <row r="3" spans="1:9" x14ac:dyDescent="0.25">
      <c r="A3" s="4" t="s">
        <v>123</v>
      </c>
      <c r="B3" s="114" t="s">
        <v>35</v>
      </c>
    </row>
    <row r="4" spans="1:9" x14ac:dyDescent="0.25">
      <c r="A4" s="4"/>
    </row>
    <row r="5" spans="1:9" x14ac:dyDescent="0.25">
      <c r="A5" s="9" t="s">
        <v>51</v>
      </c>
      <c r="B5" s="11" t="s">
        <v>52</v>
      </c>
      <c r="C5" s="12"/>
      <c r="D5" s="13" t="s">
        <v>53</v>
      </c>
      <c r="E5" s="12"/>
      <c r="F5" s="13" t="s">
        <v>54</v>
      </c>
      <c r="G5" s="12"/>
      <c r="H5" s="13" t="s">
        <v>55</v>
      </c>
      <c r="I5" s="14"/>
    </row>
    <row r="6" spans="1:9" x14ac:dyDescent="0.25">
      <c r="A6" s="101" t="s">
        <v>56</v>
      </c>
      <c r="B6" s="102">
        <f>draaitabel!B5</f>
        <v>0</v>
      </c>
      <c r="C6" s="103"/>
      <c r="D6" s="104" t="e">
        <f>GETPIVOTDATA("Som van Raming",draaitabel!$C$4,"Projectonderdeel","1 Ruwbouw","Onroerend of roerend ","Onroerend")</f>
        <v>#REF!</v>
      </c>
      <c r="E6" s="104"/>
      <c r="F6" s="104" t="e">
        <f>GETPIVOTDATA("Som van Gunningsbedrag",draaitabel!$C$4,"Projectonderdeel","1 Ruwbouw","Onroerend of roerend ","Onroerend")</f>
        <v>#REF!</v>
      </c>
      <c r="G6" s="104"/>
      <c r="H6" s="104" t="e">
        <f>GETPIVOTDATA("Som van Eindafrekening",draaitabel!$C$4,"Projectonderdeel","1 Ruwbouw","Onroerend of roerend ","Onroerend")</f>
        <v>#REF!</v>
      </c>
      <c r="I6" s="105"/>
    </row>
    <row r="7" spans="1:9" x14ac:dyDescent="0.25">
      <c r="A7" s="101" t="s">
        <v>57</v>
      </c>
      <c r="B7" s="102">
        <f>draaitabel!B6</f>
        <v>0</v>
      </c>
      <c r="C7" s="103"/>
      <c r="D7" s="104" t="e">
        <f>GETPIVOTDATA("Som van Raming",draaitabel!$C$4,"Projectonderdeel","2 Technische Uitrusting","Onroerend of roerend ","Onroerend")</f>
        <v>#REF!</v>
      </c>
      <c r="E7" s="105"/>
      <c r="F7" s="104" t="e">
        <f>GETPIVOTDATA("Som van Gunningsbedrag",draaitabel!$C$4,"Projectonderdeel","2 Technische Uitrusting","Onroerend of roerend ","Onroerend")</f>
        <v>#REF!</v>
      </c>
      <c r="G7" s="105"/>
      <c r="H7" s="104" t="e">
        <f>GETPIVOTDATA("Som van Eindafrekening",draaitabel!$C$4,"Projectonderdeel","2 Technische Uitrusting","Onroerend of roerend ","Onroerend")</f>
        <v>#REF!</v>
      </c>
      <c r="I7" s="105"/>
    </row>
    <row r="8" spans="1:9" x14ac:dyDescent="0.25">
      <c r="A8" s="101" t="s">
        <v>58</v>
      </c>
      <c r="B8" s="102">
        <f>draaitabel!B7</f>
        <v>0</v>
      </c>
      <c r="C8" s="103"/>
      <c r="D8" s="104" t="e">
        <f>GETPIVOTDATA("Som van Raming",draaitabel!$C$4,"Projectonderdeel","3 Afwerking","Onroerend of roerend ","Onroerend")</f>
        <v>#REF!</v>
      </c>
      <c r="E8" s="105"/>
      <c r="F8" s="104" t="e">
        <f>GETPIVOTDATA("Som van Gunningsbedrag",draaitabel!$C$4,"Projectonderdeel","3 Afwerking","Onroerend of roerend ","Onroerend")</f>
        <v>#REF!</v>
      </c>
      <c r="G8" s="105"/>
      <c r="H8" s="104" t="e">
        <f>GETPIVOTDATA("Som van Eindafrekening",draaitabel!$C$4,"Projectonderdeel","3 Afwerking","Onroerend of roerend ","Onroerend")</f>
        <v>#REF!</v>
      </c>
      <c r="I8" s="105"/>
    </row>
    <row r="9" spans="1:9" x14ac:dyDescent="0.25">
      <c r="A9" s="97" t="s">
        <v>59</v>
      </c>
      <c r="B9" s="98">
        <f>SUM(B6:B8)</f>
        <v>0</v>
      </c>
      <c r="C9" s="99"/>
      <c r="D9" s="100" t="e">
        <f>SUM(D6:D8)</f>
        <v>#REF!</v>
      </c>
      <c r="E9" s="99"/>
      <c r="F9" s="100" t="e">
        <f>SUM(F6:F8)</f>
        <v>#REF!</v>
      </c>
      <c r="G9" s="99"/>
      <c r="H9" s="100" t="e">
        <f>SUM(H6:H8)</f>
        <v>#REF!</v>
      </c>
      <c r="I9" s="99"/>
    </row>
    <row r="10" spans="1:9" x14ac:dyDescent="0.25">
      <c r="A10" s="101" t="s">
        <v>60</v>
      </c>
      <c r="B10" s="102">
        <f>draaitabel!B8</f>
        <v>0</v>
      </c>
      <c r="C10" s="105"/>
      <c r="D10" s="104" t="e">
        <f>GETPIVOTDATA("Som van Raming",draaitabel!$C$4,"Projectonderdeel","4 Los meubilair","Onroerend of roerend ","Roerend")</f>
        <v>#REF!</v>
      </c>
      <c r="E10" s="105"/>
      <c r="F10" s="104" t="e">
        <f>GETPIVOTDATA("Som van Gunningsbedrag",draaitabel!$C$4,"Projectonderdeel","4 Los meubilair","Onroerend of roerend ","Roerend")</f>
        <v>#REF!</v>
      </c>
      <c r="G10" s="105"/>
      <c r="H10" s="104" t="e">
        <f>GETPIVOTDATA("Som van Eindafrekening",draaitabel!$C$4,"Projectonderdeel","4 Los meubilair","Onroerend of roerend ","Roerend")</f>
        <v>#REF!</v>
      </c>
      <c r="I10" s="105"/>
    </row>
    <row r="11" spans="1:9" x14ac:dyDescent="0.25">
      <c r="A11" s="97" t="s">
        <v>61</v>
      </c>
      <c r="B11" s="98">
        <f>SUM(B9:B10)</f>
        <v>0</v>
      </c>
      <c r="C11" s="99"/>
      <c r="D11" s="100" t="e">
        <f>SUM(D9+D10)</f>
        <v>#REF!</v>
      </c>
      <c r="E11" s="99"/>
      <c r="F11" s="100" t="e">
        <f>SUM(F9:F10)</f>
        <v>#REF!</v>
      </c>
      <c r="G11" s="99"/>
      <c r="H11" s="100" t="e">
        <f>SUM(H9:H10)</f>
        <v>#REF!</v>
      </c>
      <c r="I11" s="99"/>
    </row>
    <row r="12" spans="1:9" x14ac:dyDescent="0.25">
      <c r="A12" s="43" t="s">
        <v>62</v>
      </c>
      <c r="B12" s="44">
        <f>draaitabel!B9</f>
        <v>0</v>
      </c>
      <c r="C12" s="45"/>
      <c r="D12" s="46" t="e">
        <f>GETPIVOTDATA("Som van Raming",draaitabel!$C$4,"Projectonderdeel","Omgevingswerken","Onroerend of roerend ","Onroerend")</f>
        <v>#REF!</v>
      </c>
      <c r="E12" s="46"/>
      <c r="F12" s="46" t="e">
        <f>GETPIVOTDATA("Som van Gunningsbedrag",draaitabel!$C$4,"Projectonderdeel","Omgevingswerken","Onroerend of roerend ","Onroerend")</f>
        <v>#REF!</v>
      </c>
      <c r="G12" s="46"/>
      <c r="H12" s="46" t="e">
        <f>GETPIVOTDATA("Som van Eindafrekening",draaitabel!$C$4,"Projectonderdeel","Omgevingswerken","Onroerend of roerend ","Onroerend")</f>
        <v>#REF!</v>
      </c>
      <c r="I12" s="47"/>
    </row>
    <row r="13" spans="1:9" x14ac:dyDescent="0.25">
      <c r="A13" s="43" t="s">
        <v>63</v>
      </c>
      <c r="B13" s="44">
        <f>draaitabel!B10</f>
        <v>0</v>
      </c>
      <c r="C13" s="45"/>
      <c r="D13" s="46" t="e">
        <f>GETPIVOTDATA("Som van Raming",draaitabel!$C$4,"Projectonderdeel","Afbraakwerken","Onroerend of roerend ","Onroerend")</f>
        <v>#REF!</v>
      </c>
      <c r="E13" s="46"/>
      <c r="F13" s="46" t="e">
        <f>GETPIVOTDATA("Som van Gunningsbedrag",draaitabel!$C$4,"Projectonderdeel","Afbraakwerken","Onroerend of roerend ","Onroerend")</f>
        <v>#REF!</v>
      </c>
      <c r="G13" s="46"/>
      <c r="H13" s="46" t="e">
        <f>GETPIVOTDATA("Som van Eindafrekening",draaitabel!$C$4,"Projectonderdeel","Afbraakwerken","Onroerend of roerend ","Onroerend")</f>
        <v>#REF!</v>
      </c>
      <c r="I13" s="47"/>
    </row>
    <row r="14" spans="1:9" x14ac:dyDescent="0.25">
      <c r="A14" s="43" t="s">
        <v>119</v>
      </c>
      <c r="B14" s="44">
        <f>draaitabel!B11</f>
        <v>0</v>
      </c>
      <c r="C14" s="45"/>
      <c r="D14" s="46"/>
      <c r="E14" s="46"/>
      <c r="F14" s="46"/>
      <c r="G14" s="46"/>
      <c r="H14" s="112">
        <v>0</v>
      </c>
      <c r="I14" s="47"/>
    </row>
    <row r="15" spans="1:9" x14ac:dyDescent="0.25">
      <c r="A15" s="97" t="s">
        <v>64</v>
      </c>
      <c r="B15" s="98">
        <f>B11+B12+B13</f>
        <v>0</v>
      </c>
      <c r="C15" s="99"/>
      <c r="D15" s="98" t="e">
        <f>D11+D12+D13</f>
        <v>#REF!</v>
      </c>
      <c r="E15" s="99"/>
      <c r="F15" s="98" t="e">
        <f>F11+F12+F13</f>
        <v>#REF!</v>
      </c>
      <c r="G15" s="99"/>
      <c r="H15" s="98" t="e">
        <f>H11+H12+H13</f>
        <v>#REF!</v>
      </c>
      <c r="I15" s="99"/>
    </row>
    <row r="16" spans="1:9" x14ac:dyDescent="0.25">
      <c r="A16" s="4"/>
    </row>
    <row r="17" spans="1:9" x14ac:dyDescent="0.25">
      <c r="A17" s="9" t="s">
        <v>65</v>
      </c>
      <c r="B17" s="11" t="s">
        <v>66</v>
      </c>
      <c r="C17" s="12"/>
      <c r="D17" s="13" t="s">
        <v>67</v>
      </c>
      <c r="E17" s="12"/>
      <c r="F17" s="13" t="s">
        <v>68</v>
      </c>
      <c r="G17" s="12"/>
      <c r="H17" s="13" t="s">
        <v>69</v>
      </c>
      <c r="I17" s="14"/>
    </row>
    <row r="18" spans="1:9" x14ac:dyDescent="0.25">
      <c r="A18" s="10" t="s">
        <v>70</v>
      </c>
      <c r="B18" s="93">
        <v>0</v>
      </c>
      <c r="C18" s="94" t="s">
        <v>71</v>
      </c>
      <c r="D18" s="93">
        <v>0</v>
      </c>
      <c r="E18" s="94" t="s">
        <v>71</v>
      </c>
      <c r="F18" s="93">
        <v>0</v>
      </c>
      <c r="G18" s="94" t="s">
        <v>71</v>
      </c>
      <c r="H18" s="93">
        <v>0</v>
      </c>
      <c r="I18" s="94" t="s">
        <v>71</v>
      </c>
    </row>
    <row r="19" spans="1:9" x14ac:dyDescent="0.25">
      <c r="A19" s="10" t="s">
        <v>72</v>
      </c>
      <c r="B19" s="93">
        <v>0</v>
      </c>
      <c r="C19" s="94" t="s">
        <v>71</v>
      </c>
      <c r="D19" s="93">
        <v>0</v>
      </c>
      <c r="E19" s="94" t="s">
        <v>71</v>
      </c>
      <c r="F19" s="93">
        <v>0</v>
      </c>
      <c r="G19" s="94" t="s">
        <v>71</v>
      </c>
      <c r="H19" s="93">
        <v>0</v>
      </c>
      <c r="I19" s="94" t="s">
        <v>71</v>
      </c>
    </row>
    <row r="20" spans="1:9" x14ac:dyDescent="0.25">
      <c r="A20" s="3"/>
      <c r="B20" s="95"/>
      <c r="C20" s="95"/>
      <c r="D20" s="95"/>
      <c r="E20" s="95"/>
      <c r="F20" s="95"/>
      <c r="G20" s="95"/>
      <c r="H20" s="95"/>
      <c r="I20" s="95"/>
    </row>
    <row r="21" spans="1:9" x14ac:dyDescent="0.25">
      <c r="A21" s="3" t="s">
        <v>73</v>
      </c>
      <c r="B21" s="93">
        <v>0</v>
      </c>
      <c r="C21" s="95"/>
      <c r="D21" s="93">
        <v>0</v>
      </c>
      <c r="E21" s="95"/>
      <c r="F21" s="93">
        <v>0</v>
      </c>
      <c r="G21" s="95"/>
      <c r="H21" s="93">
        <v>0</v>
      </c>
      <c r="I21" s="95"/>
    </row>
    <row r="23" spans="1:9" x14ac:dyDescent="0.25">
      <c r="A23" s="9" t="s">
        <v>74</v>
      </c>
      <c r="B23" s="11" t="s">
        <v>52</v>
      </c>
      <c r="C23" s="12"/>
      <c r="D23" s="13" t="s">
        <v>53</v>
      </c>
      <c r="E23" s="12"/>
      <c r="F23" s="13" t="s">
        <v>54</v>
      </c>
      <c r="G23" s="12"/>
      <c r="H23" s="13" t="s">
        <v>55</v>
      </c>
      <c r="I23" s="14"/>
    </row>
    <row r="24" spans="1:9" x14ac:dyDescent="0.25">
      <c r="A24" s="15" t="s">
        <v>75</v>
      </c>
      <c r="B24" s="16" t="e">
        <f>SUM(draaitabel!B5:B7)/B18</f>
        <v>#DIV/0!</v>
      </c>
      <c r="C24" s="17" t="s">
        <v>76</v>
      </c>
      <c r="D24" s="16" t="e">
        <f>SUMIF('overzicht gunningen'!D7:D21,"Onroerend",'overzicht gunningen'!J7:J21)/D18</f>
        <v>#DIV/0!</v>
      </c>
      <c r="E24" s="17" t="s">
        <v>76</v>
      </c>
      <c r="F24" s="16" t="e">
        <f>SUMIF('overzicht gunningen'!D7:D21,"Onroerend",'overzicht gunningen'!K7:K21)/F18</f>
        <v>#DIV/0!</v>
      </c>
      <c r="G24" s="17" t="s">
        <v>76</v>
      </c>
      <c r="H24" s="16" t="e">
        <f>SUMIF('overzicht gunningen'!D7:D21,"Onroerend",'overzicht gunningen'!N7:N21)/H18</f>
        <v>#DIV/0!</v>
      </c>
      <c r="I24" s="17" t="s">
        <v>76</v>
      </c>
    </row>
    <row r="25" spans="1:9" x14ac:dyDescent="0.25">
      <c r="A25" s="15" t="s">
        <v>77</v>
      </c>
      <c r="B25" s="16" t="e">
        <f>SUM(draaitabel!B5:B8)/B18</f>
        <v>#DIV/0!</v>
      </c>
      <c r="C25" s="17" t="s">
        <v>76</v>
      </c>
      <c r="D25" s="16" t="e">
        <f>(SUMIF('overzicht gunningen'!D7:D21,"Onroerend",'overzicht gunningen'!J7:J21)+SUMIF('overzicht gunningen'!D7:D21,"Roerend",'overzicht gunningen'!J7:J21))/D18</f>
        <v>#DIV/0!</v>
      </c>
      <c r="E25" s="17" t="s">
        <v>76</v>
      </c>
      <c r="F25" s="16" t="e">
        <f>(SUMIF('overzicht gunningen'!D7:D21,"Onroerend",'overzicht gunningen'!K7:K21)+SUMIF('overzicht gunningen'!D7:D21,"Roerend",'overzicht gunningen'!K7:K21))/F18</f>
        <v>#DIV/0!</v>
      </c>
      <c r="G25" s="17" t="s">
        <v>76</v>
      </c>
      <c r="H25" s="16" t="e">
        <f>(SUMIF('overzicht gunningen'!D7:D21,"Onroerend",'overzicht gunningen'!N7:N21)+SUMIF('overzicht gunningen'!D7:D21,"Roerend",'overzicht gunningen'!N7:N21))/H18</f>
        <v>#DIV/0!</v>
      </c>
      <c r="I25" s="17" t="s">
        <v>76</v>
      </c>
    </row>
    <row r="26" spans="1:9" x14ac:dyDescent="0.25">
      <c r="A26" s="18" t="s">
        <v>78</v>
      </c>
      <c r="B26" s="16" t="e">
        <f>draaitabel!B8/B18</f>
        <v>#DIV/0!</v>
      </c>
      <c r="C26" s="17" t="s">
        <v>76</v>
      </c>
      <c r="D26" s="16" t="e">
        <f>SUMIF('overzicht gunningen'!D7:D21,"Roerend",'overzicht gunningen'!J7:J21)/D18</f>
        <v>#DIV/0!</v>
      </c>
      <c r="E26" s="17" t="s">
        <v>76</v>
      </c>
      <c r="F26" s="16" t="e">
        <f>SUMIF('overzicht gunningen'!D7:D21,"Roerend",'overzicht gunningen'!K7:K21)/F18</f>
        <v>#DIV/0!</v>
      </c>
      <c r="G26" s="17" t="s">
        <v>76</v>
      </c>
      <c r="H26" s="16" t="e">
        <f>SUMIF('overzicht gunningen'!D7:D21,"Roerend",'overzicht gunningen'!N7:N21)/H18</f>
        <v>#DIV/0!</v>
      </c>
      <c r="I26" s="17" t="s">
        <v>76</v>
      </c>
    </row>
    <row r="27" spans="1:9" x14ac:dyDescent="0.25">
      <c r="B27" s="19"/>
      <c r="C27" s="19"/>
      <c r="D27" s="19"/>
      <c r="E27" s="19"/>
      <c r="F27" s="19"/>
      <c r="G27" s="19"/>
      <c r="H27" s="19"/>
      <c r="I27" s="19"/>
    </row>
    <row r="28" spans="1:9" x14ac:dyDescent="0.25">
      <c r="A28" s="20" t="s">
        <v>79</v>
      </c>
      <c r="B28" s="21" t="e">
        <f>IF(B3='gegevens rekenblad'!F20,B49*B52*10/6*75%,B49*B52*10/6)</f>
        <v>#N/A</v>
      </c>
      <c r="C28" s="22" t="s">
        <v>76</v>
      </c>
      <c r="D28" s="21" t="e">
        <f>IF(B3='gegevens rekenblad'!F20,B49*D52*10/6*75%,B49*D52*10/6)</f>
        <v>#N/A</v>
      </c>
      <c r="E28" s="22" t="s">
        <v>76</v>
      </c>
      <c r="F28" s="21" t="e">
        <f>IF(B3='gegevens rekenblad'!F20,B49*F52*10/6*75%,B49*F52*10/6)</f>
        <v>#N/A</v>
      </c>
      <c r="G28" s="22" t="s">
        <v>76</v>
      </c>
      <c r="H28" s="21" t="e">
        <f>IF(B3='gegevens rekenblad'!F20,B49*H52*10/6*75%,B49*H52*10/6)</f>
        <v>#N/A</v>
      </c>
      <c r="I28" s="22" t="s">
        <v>76</v>
      </c>
    </row>
    <row r="29" spans="1:9" x14ac:dyDescent="0.25">
      <c r="A29" s="20" t="s">
        <v>80</v>
      </c>
      <c r="B29" s="23" t="e">
        <f>+B24/B28</f>
        <v>#DIV/0!</v>
      </c>
      <c r="C29" s="23"/>
      <c r="D29" s="23" t="e">
        <f>+D24/D28</f>
        <v>#DIV/0!</v>
      </c>
      <c r="E29" s="23"/>
      <c r="F29" s="23" t="e">
        <f>+F24/F28</f>
        <v>#DIV/0!</v>
      </c>
      <c r="G29" s="23"/>
      <c r="H29" s="23" t="e">
        <f>+H24/H28</f>
        <v>#DIV/0!</v>
      </c>
      <c r="I29" s="23"/>
    </row>
    <row r="30" spans="1:9" x14ac:dyDescent="0.25">
      <c r="A30" s="20" t="s">
        <v>81</v>
      </c>
      <c r="B30" s="21" t="e">
        <f>B28+B32</f>
        <v>#N/A</v>
      </c>
      <c r="C30" s="22" t="s">
        <v>76</v>
      </c>
      <c r="D30" s="21" t="e">
        <f>D28+D32</f>
        <v>#N/A</v>
      </c>
      <c r="E30" s="22" t="s">
        <v>76</v>
      </c>
      <c r="F30" s="21" t="e">
        <f>F28+F32</f>
        <v>#N/A</v>
      </c>
      <c r="G30" s="22" t="s">
        <v>76</v>
      </c>
      <c r="H30" s="21" t="e">
        <f>H28+H32</f>
        <v>#N/A</v>
      </c>
      <c r="I30" s="22" t="s">
        <v>76</v>
      </c>
    </row>
    <row r="31" spans="1:9" x14ac:dyDescent="0.25">
      <c r="A31" s="20" t="s">
        <v>80</v>
      </c>
      <c r="B31" s="23" t="e">
        <f>B25/B30</f>
        <v>#DIV/0!</v>
      </c>
      <c r="C31" s="24"/>
      <c r="D31" s="23" t="e">
        <f>D25/D30</f>
        <v>#DIV/0!</v>
      </c>
      <c r="E31" s="24"/>
      <c r="F31" s="23" t="e">
        <f>F25/F30</f>
        <v>#DIV/0!</v>
      </c>
      <c r="G31" s="24"/>
      <c r="H31" s="23" t="e">
        <f>H25/H30</f>
        <v>#DIV/0!</v>
      </c>
      <c r="I31" s="24"/>
    </row>
    <row r="32" spans="1:9" x14ac:dyDescent="0.25">
      <c r="A32" s="25" t="s">
        <v>82</v>
      </c>
      <c r="B32" s="21" t="e">
        <f>B50*B52*10/6</f>
        <v>#N/A</v>
      </c>
      <c r="C32" s="22" t="s">
        <v>76</v>
      </c>
      <c r="D32" s="21" t="e">
        <f>B50*D52*10/6</f>
        <v>#N/A</v>
      </c>
      <c r="E32" s="22" t="s">
        <v>76</v>
      </c>
      <c r="F32" s="21" t="e">
        <f>B50*F52*10/6</f>
        <v>#N/A</v>
      </c>
      <c r="G32" s="22" t="s">
        <v>76</v>
      </c>
      <c r="H32" s="21" t="e">
        <f>B50*H52*10/6</f>
        <v>#N/A</v>
      </c>
      <c r="I32" s="22" t="s">
        <v>76</v>
      </c>
    </row>
    <row r="33" spans="1:9" x14ac:dyDescent="0.25">
      <c r="A33" s="20" t="s">
        <v>80</v>
      </c>
      <c r="B33" s="23" t="e">
        <f>B26/B32</f>
        <v>#DIV/0!</v>
      </c>
      <c r="C33" s="24"/>
      <c r="D33" s="23" t="e">
        <f>D26/D32</f>
        <v>#DIV/0!</v>
      </c>
      <c r="E33" s="24"/>
      <c r="F33" s="23" t="e">
        <f>F26/F32</f>
        <v>#DIV/0!</v>
      </c>
      <c r="G33" s="24"/>
      <c r="H33" s="23" t="e">
        <f>H26/H32</f>
        <v>#DIV/0!</v>
      </c>
      <c r="I33" s="24"/>
    </row>
    <row r="34" spans="1:9" x14ac:dyDescent="0.25">
      <c r="A34" s="48"/>
      <c r="B34" s="113" t="s">
        <v>122</v>
      </c>
      <c r="C34" s="50"/>
      <c r="D34" s="49"/>
      <c r="E34" s="50"/>
      <c r="F34" s="49"/>
      <c r="G34" s="50"/>
      <c r="H34" s="49"/>
      <c r="I34" s="50"/>
    </row>
    <row r="35" spans="1:9" x14ac:dyDescent="0.25">
      <c r="A35" s="48"/>
      <c r="B35" s="1"/>
      <c r="C35" s="50"/>
      <c r="D35" s="49"/>
      <c r="E35" s="50"/>
      <c r="F35" s="49"/>
      <c r="G35" s="50"/>
      <c r="H35" s="49"/>
      <c r="I35" s="50"/>
    </row>
    <row r="36" spans="1:9" x14ac:dyDescent="0.25">
      <c r="A36" s="20" t="s">
        <v>83</v>
      </c>
      <c r="B36" s="21" t="e">
        <f>B12/B19</f>
        <v>#DIV/0!</v>
      </c>
      <c r="C36" s="24"/>
      <c r="D36" s="51" t="e">
        <f>D12/D19</f>
        <v>#REF!</v>
      </c>
      <c r="E36" s="24"/>
      <c r="F36" s="21" t="e">
        <f>F12/F19</f>
        <v>#REF!</v>
      </c>
      <c r="G36" s="24"/>
      <c r="H36" s="21" t="e">
        <f>H12/H19</f>
        <v>#REF!</v>
      </c>
      <c r="I36" s="24"/>
    </row>
    <row r="38" spans="1:9" x14ac:dyDescent="0.25">
      <c r="A38" s="9" t="s">
        <v>84</v>
      </c>
      <c r="B38" s="11" t="s">
        <v>85</v>
      </c>
      <c r="C38" s="12"/>
      <c r="D38" s="13" t="s">
        <v>86</v>
      </c>
      <c r="E38" s="12"/>
      <c r="F38" s="13" t="s">
        <v>87</v>
      </c>
      <c r="G38" s="12"/>
      <c r="H38" s="13" t="s">
        <v>88</v>
      </c>
      <c r="I38" s="14"/>
    </row>
    <row r="39" spans="1:9" x14ac:dyDescent="0.25">
      <c r="A39" s="26" t="s">
        <v>56</v>
      </c>
      <c r="B39" s="27" t="e">
        <f>D6-B6</f>
        <v>#REF!</v>
      </c>
      <c r="C39" s="28" t="e">
        <f>D6/B6</f>
        <v>#REF!</v>
      </c>
      <c r="D39" s="27" t="e">
        <f>F6-D6</f>
        <v>#REF!</v>
      </c>
      <c r="E39" s="28" t="e">
        <f>F6/D6</f>
        <v>#REF!</v>
      </c>
      <c r="F39" s="27" t="e">
        <f>H6-F6</f>
        <v>#REF!</v>
      </c>
      <c r="G39" s="28" t="e">
        <f>H6/F6</f>
        <v>#REF!</v>
      </c>
      <c r="H39" s="27" t="e">
        <f>H6-B6</f>
        <v>#REF!</v>
      </c>
      <c r="I39" s="28" t="e">
        <f>H6/B6</f>
        <v>#REF!</v>
      </c>
    </row>
    <row r="40" spans="1:9" x14ac:dyDescent="0.25">
      <c r="A40" s="26" t="s">
        <v>57</v>
      </c>
      <c r="B40" s="27" t="e">
        <f t="shared" ref="B40:B44" si="0">D7-B7</f>
        <v>#REF!</v>
      </c>
      <c r="C40" s="28" t="e">
        <f t="shared" ref="C40:E44" si="1">D7/B7</f>
        <v>#REF!</v>
      </c>
      <c r="D40" s="27" t="e">
        <f t="shared" ref="D40:D44" si="2">F7-D7</f>
        <v>#REF!</v>
      </c>
      <c r="E40" s="28" t="e">
        <f t="shared" si="1"/>
        <v>#REF!</v>
      </c>
      <c r="F40" s="27" t="e">
        <f t="shared" ref="F40:F44" si="3">H7-F7</f>
        <v>#REF!</v>
      </c>
      <c r="G40" s="28" t="e">
        <f t="shared" ref="G40" si="4">H7/F7</f>
        <v>#REF!</v>
      </c>
      <c r="H40" s="27" t="e">
        <f t="shared" ref="H40:H45" si="5">H7-B7</f>
        <v>#REF!</v>
      </c>
      <c r="I40" s="28" t="e">
        <f t="shared" ref="I40:I45" si="6">H7/B7</f>
        <v>#REF!</v>
      </c>
    </row>
    <row r="41" spans="1:9" x14ac:dyDescent="0.25">
      <c r="A41" s="26" t="s">
        <v>58</v>
      </c>
      <c r="B41" s="27" t="e">
        <f t="shared" si="0"/>
        <v>#REF!</v>
      </c>
      <c r="C41" s="28" t="e">
        <f t="shared" si="1"/>
        <v>#REF!</v>
      </c>
      <c r="D41" s="27" t="e">
        <f t="shared" si="2"/>
        <v>#REF!</v>
      </c>
      <c r="E41" s="28" t="e">
        <f t="shared" si="1"/>
        <v>#REF!</v>
      </c>
      <c r="F41" s="27" t="e">
        <f t="shared" si="3"/>
        <v>#REF!</v>
      </c>
      <c r="G41" s="28" t="e">
        <f t="shared" ref="G41" si="7">H8/F8</f>
        <v>#REF!</v>
      </c>
      <c r="H41" s="27" t="e">
        <f t="shared" si="5"/>
        <v>#REF!</v>
      </c>
      <c r="I41" s="28" t="e">
        <f t="shared" si="6"/>
        <v>#REF!</v>
      </c>
    </row>
    <row r="42" spans="1:9" x14ac:dyDescent="0.25">
      <c r="A42" s="29" t="s">
        <v>59</v>
      </c>
      <c r="B42" s="30" t="e">
        <f t="shared" si="0"/>
        <v>#REF!</v>
      </c>
      <c r="C42" s="31" t="e">
        <f>D9/B9</f>
        <v>#REF!</v>
      </c>
      <c r="D42" s="30" t="e">
        <f t="shared" si="2"/>
        <v>#REF!</v>
      </c>
      <c r="E42" s="31" t="e">
        <f>F9/D9</f>
        <v>#REF!</v>
      </c>
      <c r="F42" s="30" t="e">
        <f t="shared" si="3"/>
        <v>#REF!</v>
      </c>
      <c r="G42" s="31" t="e">
        <f>H9/F9</f>
        <v>#REF!</v>
      </c>
      <c r="H42" s="30" t="e">
        <f t="shared" si="5"/>
        <v>#REF!</v>
      </c>
      <c r="I42" s="31" t="e">
        <f t="shared" si="6"/>
        <v>#REF!</v>
      </c>
    </row>
    <row r="43" spans="1:9" x14ac:dyDescent="0.25">
      <c r="A43" s="26" t="s">
        <v>60</v>
      </c>
      <c r="B43" s="27" t="e">
        <f t="shared" si="0"/>
        <v>#REF!</v>
      </c>
      <c r="C43" s="28" t="e">
        <f t="shared" si="1"/>
        <v>#REF!</v>
      </c>
      <c r="D43" s="27" t="e">
        <f t="shared" si="2"/>
        <v>#REF!</v>
      </c>
      <c r="E43" s="28" t="e">
        <f t="shared" si="1"/>
        <v>#REF!</v>
      </c>
      <c r="F43" s="27" t="e">
        <f t="shared" si="3"/>
        <v>#REF!</v>
      </c>
      <c r="G43" s="28" t="e">
        <f t="shared" ref="G43" si="8">H10/F10</f>
        <v>#REF!</v>
      </c>
      <c r="H43" s="27" t="e">
        <f t="shared" si="5"/>
        <v>#REF!</v>
      </c>
      <c r="I43" s="28" t="e">
        <f t="shared" si="6"/>
        <v>#REF!</v>
      </c>
    </row>
    <row r="44" spans="1:9" x14ac:dyDescent="0.25">
      <c r="A44" s="29" t="s">
        <v>89</v>
      </c>
      <c r="B44" s="30" t="e">
        <f t="shared" si="0"/>
        <v>#REF!</v>
      </c>
      <c r="C44" s="31" t="e">
        <f t="shared" si="1"/>
        <v>#REF!</v>
      </c>
      <c r="D44" s="30" t="e">
        <f t="shared" si="2"/>
        <v>#REF!</v>
      </c>
      <c r="E44" s="31" t="e">
        <f t="shared" si="1"/>
        <v>#REF!</v>
      </c>
      <c r="F44" s="30" t="e">
        <f t="shared" si="3"/>
        <v>#REF!</v>
      </c>
      <c r="G44" s="31" t="e">
        <f t="shared" ref="G44:G46" si="9">H11/F11</f>
        <v>#REF!</v>
      </c>
      <c r="H44" s="30" t="e">
        <f t="shared" si="5"/>
        <v>#REF!</v>
      </c>
      <c r="I44" s="31" t="e">
        <f t="shared" si="6"/>
        <v>#REF!</v>
      </c>
    </row>
    <row r="45" spans="1:9" x14ac:dyDescent="0.25">
      <c r="A45" s="43" t="s">
        <v>62</v>
      </c>
      <c r="B45" s="46" t="e">
        <f>D12-B12</f>
        <v>#REF!</v>
      </c>
      <c r="C45" s="47" t="e">
        <f>D12/H12</f>
        <v>#REF!</v>
      </c>
      <c r="D45" s="46" t="e">
        <f t="shared" ref="D45:D46" si="10">F12-D12</f>
        <v>#REF!</v>
      </c>
      <c r="E45" s="47" t="e">
        <f t="shared" ref="E45:E46" si="11">F12/D12</f>
        <v>#REF!</v>
      </c>
      <c r="F45" s="46" t="e">
        <f>H12-F12</f>
        <v>#REF!</v>
      </c>
      <c r="G45" s="47" t="e">
        <f>H12/F12</f>
        <v>#REF!</v>
      </c>
      <c r="H45" s="46" t="e">
        <f t="shared" si="5"/>
        <v>#REF!</v>
      </c>
      <c r="I45" s="47" t="e">
        <f t="shared" si="6"/>
        <v>#REF!</v>
      </c>
    </row>
    <row r="46" spans="1:9" x14ac:dyDescent="0.25">
      <c r="A46" s="43" t="s">
        <v>63</v>
      </c>
      <c r="B46" s="46" t="e">
        <f>D13-B13</f>
        <v>#REF!</v>
      </c>
      <c r="C46" s="47" t="e">
        <f t="shared" ref="C46" si="12">D13/B13</f>
        <v>#REF!</v>
      </c>
      <c r="D46" s="46" t="e">
        <f t="shared" si="10"/>
        <v>#REF!</v>
      </c>
      <c r="E46" s="47" t="e">
        <f t="shared" si="11"/>
        <v>#REF!</v>
      </c>
      <c r="F46" s="46" t="e">
        <f t="shared" ref="F46" si="13">H13-F13</f>
        <v>#REF!</v>
      </c>
      <c r="G46" s="47" t="e">
        <f t="shared" si="9"/>
        <v>#REF!</v>
      </c>
      <c r="H46" s="46" t="e">
        <f t="shared" ref="H46" si="14">H13-B13</f>
        <v>#REF!</v>
      </c>
      <c r="I46" s="47" t="e">
        <f t="shared" ref="I46" si="15">H13/B13</f>
        <v>#REF!</v>
      </c>
    </row>
    <row r="48" spans="1:9" x14ac:dyDescent="0.25">
      <c r="A48" s="32" t="s">
        <v>90</v>
      </c>
    </row>
    <row r="49" spans="1:9" x14ac:dyDescent="0.25">
      <c r="A49" s="33" t="s">
        <v>91</v>
      </c>
      <c r="B49" s="96">
        <v>500</v>
      </c>
      <c r="D49" s="42" t="s">
        <v>92</v>
      </c>
    </row>
    <row r="50" spans="1:9" x14ac:dyDescent="0.25">
      <c r="A50" s="33" t="s">
        <v>93</v>
      </c>
      <c r="B50" s="40">
        <v>50</v>
      </c>
      <c r="D50" s="85" t="s">
        <v>94</v>
      </c>
    </row>
    <row r="51" spans="1:9" x14ac:dyDescent="0.25">
      <c r="A51" s="33" t="s">
        <v>95</v>
      </c>
      <c r="B51" s="96">
        <v>65</v>
      </c>
    </row>
    <row r="52" spans="1:9" x14ac:dyDescent="0.25">
      <c r="A52" s="33" t="s">
        <v>96</v>
      </c>
      <c r="B52" s="39" t="e">
        <f>VLOOKUP(analyse_eindafrekening!B21,'gegevens rekenblad'!$A$24:$B$31,2,FALSE)</f>
        <v>#N/A</v>
      </c>
      <c r="C52" s="39"/>
      <c r="D52" s="39" t="e">
        <f>VLOOKUP(analyse_eindafrekening!D21,'gegevens rekenblad'!$A$24:$B$31,2,FALSE)</f>
        <v>#N/A</v>
      </c>
      <c r="E52" s="39"/>
      <c r="F52" s="39" t="e">
        <f>VLOOKUP(analyse_eindafrekening!F21,'gegevens rekenblad'!$A$24:$B$31,2,FALSE)</f>
        <v>#N/A</v>
      </c>
      <c r="G52" s="39"/>
      <c r="H52" s="39" t="e">
        <f>VLOOKUP(analyse_eindafrekening!H21,'gegevens rekenblad'!$A$24:$B$31,2,FALSE)</f>
        <v>#N/A</v>
      </c>
      <c r="I52" s="39"/>
    </row>
  </sheetData>
  <sheetProtection password="F754" sheet="1" objects="1" scenarios="1"/>
  <hyperlinks>
    <hyperlink ref="D50"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'gegevens rekenblad'!$F$17:$F$20</xm:f>
          </x14:formula1>
          <xm:sqref>B3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1"/>
  <sheetViews>
    <sheetView topLeftCell="A16" workbookViewId="0">
      <selection activeCell="G21" sqref="G21"/>
    </sheetView>
  </sheetViews>
  <sheetFormatPr defaultRowHeight="15" x14ac:dyDescent="0.25"/>
  <cols>
    <col min="1" max="1" width="14.140625" customWidth="1"/>
  </cols>
  <sheetData>
    <row r="2" spans="1:9" x14ac:dyDescent="0.25">
      <c r="A2" s="1" t="s">
        <v>36</v>
      </c>
      <c r="I2" s="7">
        <v>2009</v>
      </c>
    </row>
    <row r="3" spans="1:9" x14ac:dyDescent="0.25">
      <c r="A3" t="s">
        <v>97</v>
      </c>
      <c r="I3" s="7">
        <v>2010</v>
      </c>
    </row>
    <row r="4" spans="1:9" x14ac:dyDescent="0.25">
      <c r="A4" t="s">
        <v>98</v>
      </c>
      <c r="I4" s="7">
        <v>2011</v>
      </c>
    </row>
    <row r="5" spans="1:9" x14ac:dyDescent="0.25">
      <c r="A5" t="s">
        <v>99</v>
      </c>
      <c r="I5" s="7">
        <v>2012</v>
      </c>
    </row>
    <row r="6" spans="1:9" x14ac:dyDescent="0.25">
      <c r="A6" t="s">
        <v>100</v>
      </c>
      <c r="I6" s="7">
        <v>2013</v>
      </c>
    </row>
    <row r="7" spans="1:9" x14ac:dyDescent="0.25">
      <c r="A7" t="s">
        <v>101</v>
      </c>
      <c r="I7" s="7">
        <v>2014</v>
      </c>
    </row>
    <row r="8" spans="1:9" x14ac:dyDescent="0.25">
      <c r="A8" t="s">
        <v>102</v>
      </c>
      <c r="I8" s="7">
        <v>2015</v>
      </c>
    </row>
    <row r="9" spans="1:9" x14ac:dyDescent="0.25">
      <c r="A9" t="s">
        <v>103</v>
      </c>
      <c r="I9" s="7">
        <v>2016</v>
      </c>
    </row>
    <row r="12" spans="1:9" x14ac:dyDescent="0.25">
      <c r="A12" s="1" t="s">
        <v>35</v>
      </c>
    </row>
    <row r="13" spans="1:9" x14ac:dyDescent="0.25">
      <c r="A13" t="s">
        <v>42</v>
      </c>
    </row>
    <row r="14" spans="1:9" x14ac:dyDescent="0.25">
      <c r="A14" t="s">
        <v>44</v>
      </c>
      <c r="F14" t="s">
        <v>104</v>
      </c>
    </row>
    <row r="15" spans="1:9" x14ac:dyDescent="0.25">
      <c r="A15" t="s">
        <v>45</v>
      </c>
      <c r="F15" t="s">
        <v>105</v>
      </c>
    </row>
    <row r="16" spans="1:9" x14ac:dyDescent="0.25">
      <c r="A16" t="s">
        <v>106</v>
      </c>
    </row>
    <row r="17" spans="1:6" x14ac:dyDescent="0.25">
      <c r="A17" t="s">
        <v>46</v>
      </c>
      <c r="F17" t="s">
        <v>35</v>
      </c>
    </row>
    <row r="18" spans="1:6" x14ac:dyDescent="0.25">
      <c r="A18" t="s">
        <v>107</v>
      </c>
      <c r="F18" t="s">
        <v>124</v>
      </c>
    </row>
    <row r="19" spans="1:6" x14ac:dyDescent="0.25">
      <c r="A19" t="s">
        <v>62</v>
      </c>
      <c r="F19" t="s">
        <v>125</v>
      </c>
    </row>
    <row r="20" spans="1:6" x14ac:dyDescent="0.25">
      <c r="A20" t="s">
        <v>108</v>
      </c>
      <c r="F20" t="s">
        <v>126</v>
      </c>
    </row>
    <row r="23" spans="1:6" x14ac:dyDescent="0.25">
      <c r="A23" t="s">
        <v>96</v>
      </c>
    </row>
    <row r="24" spans="1:6" x14ac:dyDescent="0.25">
      <c r="A24">
        <v>2009</v>
      </c>
      <c r="B24">
        <v>1.4976100000000001</v>
      </c>
    </row>
    <row r="25" spans="1:6" x14ac:dyDescent="0.25">
      <c r="A25">
        <v>2010</v>
      </c>
      <c r="B25">
        <v>1.49139</v>
      </c>
    </row>
    <row r="26" spans="1:6" x14ac:dyDescent="0.25">
      <c r="A26">
        <v>2011</v>
      </c>
      <c r="B26">
        <v>1.5736699999999999</v>
      </c>
    </row>
    <row r="27" spans="1:6" x14ac:dyDescent="0.25">
      <c r="A27">
        <v>2012</v>
      </c>
      <c r="B27">
        <v>1.6204400000000001</v>
      </c>
    </row>
    <row r="28" spans="1:6" x14ac:dyDescent="0.25">
      <c r="A28">
        <v>2013</v>
      </c>
      <c r="B28">
        <v>1.63645</v>
      </c>
    </row>
    <row r="29" spans="1:6" x14ac:dyDescent="0.25">
      <c r="A29">
        <v>2014</v>
      </c>
      <c r="B29">
        <v>1.6244099999999999</v>
      </c>
    </row>
    <row r="30" spans="1:6" x14ac:dyDescent="0.25">
      <c r="A30">
        <v>2015</v>
      </c>
      <c r="B30">
        <v>1.62165</v>
      </c>
    </row>
    <row r="31" spans="1:6" x14ac:dyDescent="0.25">
      <c r="A31">
        <v>2016</v>
      </c>
      <c r="B31">
        <v>1.5650299999999999</v>
      </c>
    </row>
  </sheetData>
  <sheetProtection password="F754"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42F06FBE5C87A48827BBA69DFA1FF1B" ma:contentTypeVersion="2" ma:contentTypeDescription="Een nieuw document maken." ma:contentTypeScope="" ma:versionID="091597081cc70f92290147dc5096eb22">
  <xsd:schema xmlns:xsd="http://www.w3.org/2001/XMLSchema" xmlns:xs="http://www.w3.org/2001/XMLSchema" xmlns:p="http://schemas.microsoft.com/office/2006/metadata/properties" xmlns:ns1="http://schemas.microsoft.com/sharepoint/v3" targetNamespace="http://schemas.microsoft.com/office/2006/metadata/properties" ma:root="true" ma:fieldsID="d588c1326fc8174c2a40f484af562ca9"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 ma:internalName="PublishingStartDate">
      <xsd:simpleType>
        <xsd:restriction base="dms:Unknown"/>
      </xsd:simpleType>
    </xsd:element>
    <xsd:element name="PublishingExpirationDate" ma:index="9" nillable="true" ma:displayName="Einddatum van de planning"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ma:index="10" ma:displayName="Trefwoorden"/>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4463E7-6384-48E9-9CD2-78A0E44F1436}">
  <ds:schemaRefs>
    <ds:schemaRef ds:uri="http://schemas.microsoft.com/sharepoint/v3/contenttype/forms"/>
  </ds:schemaRefs>
</ds:datastoreItem>
</file>

<file path=customXml/itemProps2.xml><?xml version="1.0" encoding="utf-8"?>
<ds:datastoreItem xmlns:ds="http://schemas.openxmlformats.org/officeDocument/2006/customXml" ds:itemID="{A46A7AF5-54BE-4D39-AAD7-E111969C6E82}">
  <ds:schemaRefs>
    <ds:schemaRef ds:uri="http://purl.org/dc/terms/"/>
    <ds:schemaRef ds:uri="http://schemas.microsoft.com/sharepoint/v3"/>
    <ds:schemaRef ds:uri="http://purl.org/dc/elements/1.1/"/>
    <ds:schemaRef ds:uri="http://schemas.microsoft.com/office/2006/metadata/properties"/>
    <ds:schemaRef ds:uri="http://schemas.microsoft.com/office/2006/documentManagement/types"/>
    <ds:schemaRef ds:uri="http://purl.org/dc/dcmitype/"/>
    <ds:schemaRef ds:uri="http://www.w3.org/XML/1998/namespac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5ABA3AE5-12B5-408C-BDD1-AEBD8561C4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intro</vt:lpstr>
      <vt:lpstr>overzicht gunningen</vt:lpstr>
      <vt:lpstr>draaitabel</vt:lpstr>
      <vt:lpstr>analyse_eindafrekening</vt:lpstr>
      <vt:lpstr>gegevens rekenblad</vt:lpstr>
    </vt:vector>
  </TitlesOfParts>
  <Manager/>
  <Company>Vlaamse Overheid</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Feys, Sara VIPA</dc:creator>
  <cp:keywords/>
  <dc:description/>
  <cp:lastModifiedBy>De Rudder, Carmen</cp:lastModifiedBy>
  <cp:revision/>
  <cp:lastPrinted>2016-02-08T09:32:55Z</cp:lastPrinted>
  <dcterms:created xsi:type="dcterms:W3CDTF">2015-11-24T15:37:30Z</dcterms:created>
  <dcterms:modified xsi:type="dcterms:W3CDTF">2016-11-20T20:09:05Z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0x010100442F06FBE5C87A48827BBA69DFA1FF1B</vt:lpwstr>
  </property>
</Properties>
</file>